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75" tabRatio="788" activeTab="0"/>
  </bookViews>
  <sheets>
    <sheet name="Bedrijfsgegevens" sheetId="1" r:id="rId1"/>
    <sheet name="saldo geit" sheetId="2" r:id="rId2"/>
    <sheet name="werktuigen" sheetId="3" r:id="rId3"/>
    <sheet name="niet toeger.kosten" sheetId="4" r:id="rId4"/>
    <sheet name="besp-liquid" sheetId="5" r:id="rId5"/>
    <sheet name="balans" sheetId="6" r:id="rId6"/>
    <sheet name="kostprijs" sheetId="7" r:id="rId7"/>
    <sheet name="gegevens liq begr" sheetId="8" r:id="rId8"/>
  </sheets>
  <externalReferences>
    <externalReference r:id="rId11"/>
  </externalReferences>
  <definedNames>
    <definedName name="_xlnm.Print_Area" localSheetId="5">'balans'!$B$2:$J$56</definedName>
    <definedName name="_xlnm.Print_Area" localSheetId="0">'Bedrijfsgegevens'!$B$2:$G$67</definedName>
    <definedName name="_xlnm.Print_Area" localSheetId="4">'besp-liquid'!$B$2:$J$67</definedName>
    <definedName name="_xlnm.Print_Area" localSheetId="6">'kostprijs'!$B$2:$I$58</definedName>
    <definedName name="_xlnm.Print_Area" localSheetId="3">'niet toeger.kosten'!$B$2:$T$48</definedName>
    <definedName name="_xlnm.Print_Area" localSheetId="1">'saldo geit'!$B$2:$M$107</definedName>
    <definedName name="_xlnm.Print_Area" localSheetId="2">'werktuigen'!$B$2:$I$64</definedName>
    <definedName name="_xlnm.Print_Titles" localSheetId="1">'saldo geit'!$2:$3</definedName>
  </definedNames>
  <calcPr fullCalcOnLoad="1"/>
</workbook>
</file>

<file path=xl/comments1.xml><?xml version="1.0" encoding="utf-8"?>
<comments xmlns="http://schemas.openxmlformats.org/spreadsheetml/2006/main">
  <authors>
    <author>Een tevreden gebruiker van Microsoft Office</author>
    <author>Gertina</author>
    <author>Storkhorst</author>
    <author>Alfons van den Belt</author>
    <author>Marcel</author>
  </authors>
  <commentList>
    <comment ref="D27" authorId="0">
      <text>
        <r>
          <rPr>
            <sz val="9"/>
            <rFont val="Tahoma"/>
            <family val="2"/>
          </rPr>
          <t>Hier moet het aantal dieren ouder dan 2 jaar (dat nog niet is afgekalfd)  ingevuld worden.</t>
        </r>
      </text>
    </comment>
    <comment ref="D29" authorId="0">
      <text>
        <r>
          <rPr>
            <sz val="9"/>
            <rFont val="Tahoma"/>
            <family val="2"/>
          </rPr>
          <t>Hier moet het gemiddeld aantal aanwezige kalveren ingevuld worden.</t>
        </r>
      </text>
    </comment>
    <comment ref="D28" authorId="0">
      <text>
        <r>
          <rPr>
            <sz val="9"/>
            <rFont val="Tahoma"/>
            <family val="2"/>
          </rPr>
          <t>Hier moet het gemiddeld aantal aanwezige pinken ingevuld worden.</t>
        </r>
      </text>
    </comment>
    <comment ref="F46" authorId="1">
      <text>
        <r>
          <rPr>
            <sz val="9"/>
            <rFont val="Tahoma"/>
            <family val="2"/>
          </rPr>
          <t>voor privéverbruik, voor kalveren en voor privéverkoop,  Wordt niet meegeteld als opbrengsten en/of kosten voor het bedrijf</t>
        </r>
      </text>
    </comment>
    <comment ref="D56" authorId="2">
      <text>
        <r>
          <rPr>
            <sz val="9"/>
            <rFont val="Tahoma"/>
            <family val="2"/>
          </rPr>
          <t>Wordt ingevuld als saldo is ingevuld.</t>
        </r>
      </text>
    </comment>
    <comment ref="D57" authorId="2">
      <text>
        <r>
          <rPr>
            <sz val="9"/>
            <rFont val="Tahoma"/>
            <family val="2"/>
          </rPr>
          <t>Wordt ingevuld als saldo is ingevuld.</t>
        </r>
      </text>
    </comment>
    <comment ref="D58" authorId="2">
      <text>
        <r>
          <rPr>
            <sz val="9"/>
            <rFont val="Tahoma"/>
            <family val="2"/>
          </rPr>
          <t>Wordt ingevuld als saldo is ingevuld.</t>
        </r>
      </text>
    </comment>
    <comment ref="F3" authorId="2">
      <text>
        <r>
          <rPr>
            <sz val="9"/>
            <rFont val="Tahoma"/>
            <family val="2"/>
          </rPr>
          <t>Bijvoorbeeld werkelijk, norm of alternatief</t>
        </r>
      </text>
    </comment>
    <comment ref="D26" authorId="3">
      <text>
        <r>
          <rPr>
            <sz val="9"/>
            <rFont val="Tahoma"/>
            <family val="2"/>
          </rPr>
          <t xml:space="preserve">Hier moet het aantal gemiddeld aanwezige koeien ingevuld worden. Denk aan de minasboekhouding!
</t>
        </r>
      </text>
    </comment>
    <comment ref="D51" authorId="3">
      <text>
        <r>
          <rPr>
            <sz val="9"/>
            <rFont val="Tahoma"/>
            <family val="2"/>
          </rPr>
          <t xml:space="preserve">Dit is de geleverde melk gedeeld door het gemiddeld aantal aanwezige koeien.
</t>
        </r>
      </text>
    </comment>
    <comment ref="F58" authorId="3">
      <text>
        <r>
          <rPr>
            <sz val="9"/>
            <rFont val="Tahoma"/>
            <family val="2"/>
          </rPr>
          <t xml:space="preserve">volle melk per opgefokt kalf.
</t>
        </r>
      </text>
    </comment>
    <comment ref="D16" authorId="2">
      <text>
        <r>
          <rPr>
            <sz val="9"/>
            <rFont val="Tahoma"/>
            <family val="2"/>
          </rPr>
          <t>bijv. 5 ha: 2 km; 4 ha: 4 km</t>
        </r>
      </text>
    </comment>
    <comment ref="D18" authorId="2">
      <text>
        <r>
          <rPr>
            <sz val="9"/>
            <rFont val="Tahoma"/>
            <family val="2"/>
          </rPr>
          <t>bijv. 15 ha goed; 10 ha matig</t>
        </r>
      </text>
    </comment>
    <comment ref="D19" authorId="2">
      <text>
        <r>
          <rPr>
            <sz val="9"/>
            <rFont val="Tahoma"/>
            <family val="2"/>
          </rPr>
          <t>bijv. 6 ha</t>
        </r>
      </text>
    </comment>
    <comment ref="D35" authorId="4">
      <text>
        <r>
          <rPr>
            <sz val="8"/>
            <rFont val="Tahoma"/>
            <family val="0"/>
          </rPr>
          <t xml:space="preserve">fosfaatproductie: aantal melkgeiten x 6.7
en aantal lammeren en bokken x 4.8 Dit gedeeld door aantal ha's (waardes 2003)  
</t>
        </r>
      </text>
    </comment>
    <comment ref="D49" authorId="2">
      <text>
        <r>
          <rPr>
            <sz val="9"/>
            <rFont val="Tahoma"/>
            <family val="2"/>
          </rPr>
          <t>Hier moet de gemiddelde melkprijs van een jaar (in gulden/100 kg) ingevuld worden (incl. nabetaling (+) en superheffing(-)).</t>
        </r>
      </text>
    </comment>
    <comment ref="D60" authorId="2">
      <text>
        <r>
          <rPr>
            <sz val="9"/>
            <rFont val="Tahoma"/>
            <family val="2"/>
          </rPr>
          <t>bijv B4+3</t>
        </r>
      </text>
    </comment>
    <comment ref="D66" authorId="2">
      <text>
        <r>
          <rPr>
            <sz val="9"/>
            <rFont val="Tahoma"/>
            <family val="2"/>
          </rPr>
          <t>bijv. 80 melkoeien, 70 jongvee</t>
        </r>
      </text>
    </comment>
  </commentList>
</comments>
</file>

<file path=xl/comments2.xml><?xml version="1.0" encoding="utf-8"?>
<comments xmlns="http://schemas.openxmlformats.org/spreadsheetml/2006/main">
  <authors>
    <author>Een tevreden gebruiker van Microsoft Office</author>
    <author>Storkhorst</author>
    <author>Gertina</author>
    <author>Alfons van den Belt</author>
  </authors>
  <commentList>
    <comment ref="C2" authorId="0">
      <text>
        <r>
          <rPr>
            <sz val="9"/>
            <rFont val="Tahoma"/>
            <family val="2"/>
          </rPr>
          <t>U kunt hier de naam van het bedrijf invullen (of een andere naam).</t>
        </r>
      </text>
    </comment>
    <comment ref="G2" authorId="0">
      <text>
        <r>
          <rPr>
            <sz val="9"/>
            <rFont val="Tahoma"/>
            <family val="2"/>
          </rPr>
          <t xml:space="preserve">Zie bedrijfsgegevens
</t>
        </r>
      </text>
    </comment>
    <comment ref="C6" authorId="0">
      <text>
        <r>
          <rPr>
            <sz val="9"/>
            <rFont val="Tahoma"/>
            <family val="2"/>
          </rPr>
          <t>zie bedrijfsgegevens</t>
        </r>
      </text>
    </comment>
    <comment ref="E6" authorId="0">
      <text>
        <r>
          <rPr>
            <sz val="9"/>
            <rFont val="Tahoma"/>
            <family val="2"/>
          </rPr>
          <t>zie bedrijfsgegevens</t>
        </r>
      </text>
    </comment>
    <comment ref="H6" authorId="0">
      <text>
        <r>
          <rPr>
            <sz val="9"/>
            <rFont val="Tahoma"/>
            <family val="2"/>
          </rPr>
          <t xml:space="preserve">zie bedrijfsgegevens
</t>
        </r>
      </text>
    </comment>
    <comment ref="I6" authorId="0">
      <text>
        <r>
          <rPr>
            <sz val="9"/>
            <rFont val="Tahoma"/>
            <family val="2"/>
          </rPr>
          <t>Zie bedrijfsgegevens.
Let op:
dit is de prijs incl. nabetaling (+) en superheffing (-).</t>
        </r>
      </text>
    </comment>
    <comment ref="J6" authorId="0">
      <text>
        <r>
          <rPr>
            <sz val="9"/>
            <rFont val="Tahoma"/>
            <family val="2"/>
          </rPr>
          <t>Als in deze cel staat: ##### , dan heeft U hier links naast waarschijnlijk punten i.p.v komma's gebruikt als decimaal-scheidingsteken.</t>
        </r>
      </text>
    </comment>
    <comment ref="M6" authorId="0">
      <text>
        <r>
          <rPr>
            <sz val="9"/>
            <rFont val="Tahoma"/>
            <family val="2"/>
          </rPr>
          <t>Als in deze cel staat: ##### , dan heeft U bij de melkkoeien of melkprijs waarschijnlijk een punt i.p.v. een komma gebruikt als decimaal-scheidingsteken.</t>
        </r>
      </text>
    </comment>
    <comment ref="L7" authorId="0">
      <text>
        <r>
          <rPr>
            <sz val="9"/>
            <rFont val="Tahoma"/>
            <family val="2"/>
          </rPr>
          <t>Als in deze cel staat: ##### , dan heeft U waarschijnlijk in de kolom bedrag of de kolom aantal een punt i.p.v. een komma gebruikt als decimaal-scheidingsteken.</t>
        </r>
      </text>
    </comment>
    <comment ref="L9" authorId="0">
      <text>
        <r>
          <rPr>
            <sz val="9"/>
            <rFont val="Tahoma"/>
            <family val="2"/>
          </rPr>
          <t>Als in deze cel staat: ##### , dan heeft U waarschijnlijk in de kolom bedrag of de kolom aantal een punt i.p.v. een komma gebruikt als decimaal-scheidingsteken.</t>
        </r>
      </text>
    </comment>
    <comment ref="L12" authorId="0">
      <text>
        <r>
          <rPr>
            <sz val="9"/>
            <rFont val="Tahoma"/>
            <family val="2"/>
          </rPr>
          <t>Als in deze cel staat: ##### , dan heeft U waarschijnlijk in de kolom bedrag of de kolom aantal een punt i.p.v. een komma gebruikt als decimaal-scheidingsteken.</t>
        </r>
      </text>
    </comment>
    <comment ref="L13" authorId="0">
      <text>
        <r>
          <rPr>
            <sz val="9"/>
            <rFont val="Tahoma"/>
            <family val="2"/>
          </rPr>
          <t>Als in deze cel staat: ##### , dan heeft U waarschijnlijk in de kolom bedrag of de kolom aantal een punt i.p.v. een komma gebruikt als decimaal-scheidingsteken.</t>
        </r>
      </text>
    </comment>
    <comment ref="E16" authorId="0">
      <text>
        <r>
          <rPr>
            <sz val="9"/>
            <rFont val="Tahoma"/>
            <family val="2"/>
          </rPr>
          <t>Bij een norm berekening moet U hier het uitvalsrisico invullen (in procenten). In de werkelijke situatie is dit 0 %, want de sterfte is verwerkt in de O &amp; A.</t>
        </r>
      </text>
    </comment>
    <comment ref="H16" authorId="0">
      <text>
        <r>
          <rPr>
            <sz val="9"/>
            <rFont val="Tahoma"/>
            <family val="2"/>
          </rPr>
          <t>Hier moet U de gemiddelde economische waarde per melkkoe + vaars (boven 2 jaar) invullen (deze waarde wordt ook gebruikt bij het berekenen van de rente).</t>
        </r>
      </text>
    </comment>
    <comment ref="I16" authorId="0">
      <text>
        <r>
          <rPr>
            <sz val="9"/>
            <rFont val="Tahoma"/>
            <family val="2"/>
          </rPr>
          <t>Als in deze cel staat: ##### , dan heeft U bij het uitvalsrisico waarschijnlijk een punt i.p.v. een komma gebruikt als decimaal-scheidingsteken.</t>
        </r>
      </text>
    </comment>
    <comment ref="J16" authorId="0">
      <text>
        <r>
          <rPr>
            <sz val="9"/>
            <rFont val="Tahoma"/>
            <family val="2"/>
          </rPr>
          <t>Als in deze cel staat: ##### , dan heeft U in de kolom hoeveelheid waarschijnlijk een punt i.p.v. een komma gebruikt als decimaal-scheidingsteken.</t>
        </r>
      </text>
    </comment>
    <comment ref="K16" authorId="0">
      <text>
        <r>
          <rPr>
            <sz val="9"/>
            <rFont val="Tahoma"/>
            <family val="2"/>
          </rPr>
          <t>aantal koeien + vaarzen
Als in deze cel staat: ##### , dan heeft U bij de melkkoeien of de vaarzen  waarschijnlijk een punt i.p.v. een komma gebruikt als decimaal-scheidingsteken.</t>
        </r>
      </text>
    </comment>
    <comment ref="H17" authorId="0">
      <text>
        <r>
          <rPr>
            <sz val="9"/>
            <rFont val="Tahoma"/>
            <family val="2"/>
          </rPr>
          <t>Hier moet U de gemiddelde economische waarde per stuk jongvee invullen (uit KWIN):
waarde kalf + waarde pink gedeeld door 2.</t>
        </r>
      </text>
    </comment>
    <comment ref="J17" authorId="0">
      <text>
        <r>
          <rPr>
            <sz val="9"/>
            <rFont val="Tahoma"/>
            <family val="2"/>
          </rPr>
          <t>Als in deze cel staat: ##### , dan heeft U in de kolom hoeveelheid waarschijnlijk een punt i.p.v. een komma gebruikt als decimaal-scheidingsteken.</t>
        </r>
      </text>
    </comment>
    <comment ref="K17" authorId="0">
      <text>
        <r>
          <rPr>
            <sz val="9"/>
            <rFont val="Tahoma"/>
            <family val="2"/>
          </rPr>
          <t>Als in deze cel staat: ##### , dan heeft U bij de pinken of de kalveren waarschijnlijk een punt i.p.v. een komma gebruikt als decimaal-scheidingsteken.</t>
        </r>
      </text>
    </comment>
    <comment ref="J18" authorId="1">
      <text>
        <r>
          <rPr>
            <sz val="9"/>
            <rFont val="Tahoma"/>
            <family val="2"/>
          </rPr>
          <t>Hier moet u het gemiddeld per dier ontvangen bedrag invullen.</t>
        </r>
      </text>
    </comment>
    <comment ref="K18" authorId="0">
      <text>
        <r>
          <rPr>
            <sz val="9"/>
            <rFont val="Tahoma"/>
            <family val="2"/>
          </rPr>
          <t>Hier moet het aantal verkochte stuks vleesvee worden ingevuld</t>
        </r>
      </text>
    </comment>
    <comment ref="L19" authorId="0">
      <text>
        <r>
          <rPr>
            <sz val="9"/>
            <rFont val="Tahoma"/>
            <family val="2"/>
          </rPr>
          <t>Hier moet U de totale overige opbrengsten van vee invullen.</t>
        </r>
      </text>
    </comment>
    <comment ref="J23" authorId="0">
      <text>
        <r>
          <rPr>
            <sz val="9"/>
            <rFont val="Tahoma"/>
            <family val="2"/>
          </rPr>
          <t>Als in deze cel staat: ##### , dan heeft U in de kolom hoeveelheid of de kolom prijs in gulden waarschijnlijk een punt i.p.v. een komma gebruikt als decimaal-scheidingsteken.</t>
        </r>
      </text>
    </comment>
    <comment ref="K23" authorId="0">
      <text>
        <r>
          <rPr>
            <sz val="9"/>
            <rFont val="Tahoma"/>
            <family val="2"/>
          </rPr>
          <t>Als in deze cel staat: ##### , dan heeft U bij de melkkoeien waarschijnlijk een punt i.p.v. een komma gebruikt als decimaal-scheidingsteken.</t>
        </r>
      </text>
    </comment>
    <comment ref="J25" authorId="0">
      <text>
        <r>
          <rPr>
            <sz val="9"/>
            <rFont val="Tahoma"/>
            <family val="2"/>
          </rPr>
          <t>Als in deze cel staat: ##### , dan heeft U in de kolom hoeveelheid of de kolom prijs in gulden waarschijnlijk een punt i.p.v. een komma gebruikt als decimaal-scheidingsteken.</t>
        </r>
      </text>
    </comment>
    <comment ref="J28" authorId="0">
      <text>
        <r>
          <rPr>
            <sz val="9"/>
            <rFont val="Tahoma"/>
            <family val="2"/>
          </rPr>
          <t>Als in deze cel staat: ##### , dan heeft U in de kolom hoeveelheid of de kolom prijs in gulden waarschijnlijk een punt i.p.v. een komma gebruikt als decimaal-scheidingsteken.</t>
        </r>
      </text>
    </comment>
    <comment ref="K28" authorId="0">
      <text>
        <r>
          <rPr>
            <sz val="9"/>
            <rFont val="Tahoma"/>
            <family val="2"/>
          </rPr>
          <t>Als in deze cel staat: ##### , dan heeft U bij de kalveren waarschijnlijk een punt i.p.v. een komma gebruikt als decimaal-scheidingsteken.</t>
        </r>
      </text>
    </comment>
    <comment ref="L32" authorId="0">
      <text>
        <r>
          <rPr>
            <sz val="9"/>
            <rFont val="Tahoma"/>
            <family val="2"/>
          </rPr>
          <t>Als in deze cel staat: ##### , dan heeft U waarschijnlijk in de kolom bedrag een punt i.p.v. een komma gebruikt als decimaal-scheidingsteken.</t>
        </r>
      </text>
    </comment>
    <comment ref="J36" authorId="0">
      <text>
        <r>
          <rPr>
            <sz val="9"/>
            <rFont val="Tahoma"/>
            <family val="2"/>
          </rPr>
          <t>Hier moet U alleen wat invullen indien de kalveren elders worden opgefokt. Dit is de gemiddelde prijs per opgefokt kalf.</t>
        </r>
      </text>
    </comment>
    <comment ref="K36" authorId="0">
      <text>
        <r>
          <rPr>
            <sz val="9"/>
            <rFont val="Tahoma"/>
            <family val="2"/>
          </rPr>
          <t>Hier moet U alleen wat invullen indien de kalveren elders worden opgefokt. Dit is het aantal opgefokte kalveren.</t>
        </r>
      </text>
    </comment>
    <comment ref="L36" authorId="0">
      <text>
        <r>
          <rPr>
            <sz val="9"/>
            <rFont val="Tahoma"/>
            <family val="2"/>
          </rPr>
          <t>Als in deze cel staat: ##### , dan heeft U waarschijnlijk in de kolom bedrag of de kolom aantal een punt i.p.v. een komma gebruikt als decimaal-scheidingsteken.</t>
        </r>
      </text>
    </comment>
    <comment ref="L29" authorId="0">
      <text>
        <r>
          <rPr>
            <sz val="9"/>
            <rFont val="Tahoma"/>
            <family val="2"/>
          </rPr>
          <t>Als in deze cel staat: ##### , dan heeft U in de kolom hoeveelheid of de kolom prijs in gulden waarschijnlijk een punt i.p.v. een komma gebruikt als decimaal-scheidingsteken.</t>
        </r>
      </text>
    </comment>
    <comment ref="J35" authorId="0">
      <text>
        <r>
          <rPr>
            <sz val="9"/>
            <rFont val="Tahoma"/>
            <family val="2"/>
          </rPr>
          <t>Hier het bedrag per dier invullen voor dieren die uitgeschaard zijn.</t>
        </r>
      </text>
    </comment>
    <comment ref="K35" authorId="0">
      <text>
        <r>
          <rPr>
            <sz val="9"/>
            <rFont val="Tahoma"/>
            <family val="2"/>
          </rPr>
          <t>Hier het aantal dieren invullen waarvoor weidegeld is betaald, zoals dat link van deze cel is ingevuld.</t>
        </r>
      </text>
    </comment>
    <comment ref="L35" authorId="0">
      <text>
        <r>
          <rPr>
            <sz val="9"/>
            <rFont val="Tahoma"/>
            <family val="2"/>
          </rPr>
          <t>Als in deze cel staat: ##### , dan heeft U in de kolom hoeveelheid of de kolom prijs in gulden waarschijnlijk een punt i.p.v. een komma gebruikt als decimaal-scheidingsteken.</t>
        </r>
      </text>
    </comment>
    <comment ref="J38" authorId="0">
      <text>
        <r>
          <rPr>
            <sz val="9"/>
            <rFont val="Tahoma"/>
            <family val="2"/>
          </rPr>
          <t>Hier moet U het bedrag per melkkoe invullen.</t>
        </r>
      </text>
    </comment>
    <comment ref="L38" authorId="0">
      <text>
        <r>
          <rPr>
            <sz val="9"/>
            <rFont val="Tahoma"/>
            <family val="2"/>
          </rPr>
          <t>Als in deze cel staat: ##### , dan heeft U waarschijnlijk in de kolom bedrag of de kolom aantal een punt i.p.v. een komma gebruikt als decimaal-scheidingsteken.</t>
        </r>
      </text>
    </comment>
    <comment ref="J43" authorId="0">
      <text>
        <r>
          <rPr>
            <sz val="9"/>
            <rFont val="Tahoma"/>
            <family val="2"/>
          </rPr>
          <t>Hier moet U het gemiddelde bedrag per melkkoe voor dekgeld/KI invullen.</t>
        </r>
      </text>
    </comment>
    <comment ref="L43" authorId="0">
      <text>
        <r>
          <rPr>
            <sz val="9"/>
            <rFont val="Tahoma"/>
            <family val="2"/>
          </rPr>
          <t>Als in deze cel staat: ##### , dan heeft U waarschijnlijk in de kolom bedrag een punt i.p.v. een komma gebruikt als decimaal-scheidingsteken</t>
        </r>
      </text>
    </comment>
    <comment ref="J45" authorId="0">
      <text>
        <r>
          <rPr>
            <sz val="9"/>
            <rFont val="Tahoma"/>
            <family val="2"/>
          </rPr>
          <t>Hier moet U het gemiddelde bedrag per melkkoe voor melkcontrole invullen.</t>
        </r>
      </text>
    </comment>
    <comment ref="L45" authorId="0">
      <text>
        <r>
          <rPr>
            <sz val="9"/>
            <rFont val="Tahoma"/>
            <family val="2"/>
          </rPr>
          <t>Als in deze cel staat: ##### , dan heeft U waarschijnlijk in de kolom bedrag een punt i.p.v. een komma gebruikt als decimaal-scheidingsteken</t>
        </r>
      </text>
    </comment>
    <comment ref="F49" authorId="0">
      <text>
        <r>
          <rPr>
            <sz val="9"/>
            <rFont val="Tahoma"/>
            <family val="2"/>
          </rPr>
          <t>Hier moet U het rente-percentage invullen.</t>
        </r>
      </text>
    </comment>
    <comment ref="I49" authorId="0">
      <text>
        <r>
          <rPr>
            <sz val="9"/>
            <rFont val="Tahoma"/>
            <family val="2"/>
          </rPr>
          <t>Als in deze cel staat: ##### , dan heeft U bij het rente-percentage waarschijnlijk een punt i.p.v. een komma gebruikt als decimaal-scheidingsteken.</t>
        </r>
      </text>
    </comment>
    <comment ref="J55" authorId="0">
      <text>
        <r>
          <rPr>
            <sz val="9"/>
            <rFont val="Tahoma"/>
            <family val="2"/>
          </rPr>
          <t>Hier moet U het gemiddelde bedrag per melkkoe voor st
rooisel invullen.</t>
        </r>
      </text>
    </comment>
    <comment ref="L55" authorId="0">
      <text>
        <r>
          <rPr>
            <sz val="9"/>
            <rFont val="Tahoma"/>
            <family val="2"/>
          </rPr>
          <t>Als in deze cel staat: ##### , dan heeft U waarschijnlijk in de kolom bedrag een punt i.p.v. een komma gebruikt als decimaal-scheidingsteken.</t>
        </r>
      </text>
    </comment>
    <comment ref="J53" authorId="0">
      <text>
        <r>
          <rPr>
            <sz val="9"/>
            <rFont val="Tahoma"/>
            <family val="2"/>
          </rPr>
          <t>Hier moet U het gemiddelde bedrag per melkkoe voor scheren/klauwbekappen invullen.</t>
        </r>
      </text>
    </comment>
    <comment ref="L53" authorId="0">
      <text>
        <r>
          <rPr>
            <sz val="9"/>
            <rFont val="Tahoma"/>
            <family val="2"/>
          </rPr>
          <t>Als in deze cel staat: ##### , dan heeft U waarschijnlijk in de kolom bedrag een punt i.p.v. een komma gebruikt als decimaal-scheidingsteken.</t>
        </r>
      </text>
    </comment>
    <comment ref="F57" authorId="0">
      <text>
        <r>
          <rPr>
            <sz val="9"/>
            <rFont val="Tahoma"/>
            <family val="2"/>
          </rPr>
          <t>Als er nog meer diverse kosten zijn kunt U ze hier invullen, als er meerdere zijn moet U hier "overige" invullen.</t>
        </r>
      </text>
    </comment>
    <comment ref="L57" authorId="0">
      <text>
        <r>
          <rPr>
            <sz val="9"/>
            <rFont val="Tahoma"/>
            <family val="2"/>
          </rPr>
          <t>Hier moet U het totale bedrag invullen.</t>
        </r>
      </text>
    </comment>
    <comment ref="M54" authorId="0">
      <text>
        <r>
          <rPr>
            <sz val="9"/>
            <rFont val="Tahoma"/>
            <family val="2"/>
          </rPr>
          <t>Als in deze cel staat: ##### , dan heeft U waarschijnlijk in de kolom bedrijf een punt i.p.v. een komma gebruikt als decimaal-scheidingsteken.</t>
        </r>
      </text>
    </comment>
    <comment ref="L51" authorId="0">
      <text>
        <r>
          <rPr>
            <sz val="9"/>
            <rFont val="Tahoma"/>
            <family val="2"/>
          </rPr>
          <t xml:space="preserve">Hier moet U het totale bedrag invullen. Dit betreft met name melkkoeling.
</t>
        </r>
      </text>
    </comment>
    <comment ref="J46" authorId="0">
      <text>
        <r>
          <rPr>
            <sz val="9"/>
            <rFont val="Tahoma"/>
            <family val="2"/>
          </rPr>
          <t>Hier moet U het gemiddelde bedrag per kalf aan veearts-kosten invullen.</t>
        </r>
      </text>
    </comment>
    <comment ref="L46" authorId="0">
      <text>
        <r>
          <rPr>
            <sz val="9"/>
            <rFont val="Tahoma"/>
            <family val="2"/>
          </rPr>
          <t>Als in deze cel staat: ##### , dan heeft U waarschijnlijk in de kolom bedrag een punt i.p.v. een comma gebruikt als decimaal-scheidingsteken.</t>
        </r>
      </text>
    </comment>
    <comment ref="J47" authorId="0">
      <text>
        <r>
          <rPr>
            <sz val="9"/>
            <rFont val="Tahoma"/>
            <family val="2"/>
          </rPr>
          <t>Hier moet U het gemiddelde bedrag per pink aan veearts-kosten invullen.</t>
        </r>
      </text>
    </comment>
    <comment ref="L47" authorId="0">
      <text>
        <r>
          <rPr>
            <sz val="9"/>
            <rFont val="Tahoma"/>
            <family val="2"/>
          </rPr>
          <t>Als in deze cel staat: ##### , dan heeft U waarschijnlijk in de kolom bedrag een punt i.p.v. een comma gebruikt als decimaal-scheidingsteken</t>
        </r>
      </text>
    </comment>
    <comment ref="H63" authorId="0">
      <text>
        <r>
          <rPr>
            <sz val="9"/>
            <rFont val="Tahoma"/>
            <family val="2"/>
          </rPr>
          <t>Hier moet U het aantal kg N uit kunstmest per ha grasland invullen.</t>
        </r>
      </text>
    </comment>
    <comment ref="I63" authorId="0">
      <text>
        <r>
          <rPr>
            <sz val="9"/>
            <rFont val="Tahoma"/>
            <family val="2"/>
          </rPr>
          <t>Hier moet U de prijs per kg N invullen.</t>
        </r>
      </text>
    </comment>
    <comment ref="J63" authorId="0">
      <text>
        <r>
          <rPr>
            <sz val="9"/>
            <rFont val="Tahoma"/>
            <family val="2"/>
          </rPr>
          <t>Als in deze cel staat: ##### , dan heeft U in de kolom hoeveelheid of de kolom prijs in gulden waarschijnlijk een punt i.p.v. een komma gebruikt als decimaal-scheidingsteken.</t>
        </r>
      </text>
    </comment>
    <comment ref="K63" authorId="0">
      <text>
        <r>
          <rPr>
            <sz val="9"/>
            <rFont val="Tahoma"/>
            <family val="2"/>
          </rPr>
          <t>Als in deze cel staat: ##### , dan heeft U bij ha gras waarschijnlijk een punt i.p.v. een komma gebruikt als decimaal-scheidingsteken.</t>
        </r>
      </text>
    </comment>
    <comment ref="H64" authorId="0">
      <text>
        <r>
          <rPr>
            <sz val="9"/>
            <rFont val="Tahoma"/>
            <family val="2"/>
          </rPr>
          <t>Hier moet U het aantal kg P2O5 uit kunstmest per ha grasland invullen.</t>
        </r>
      </text>
    </comment>
    <comment ref="I64" authorId="0">
      <text>
        <r>
          <rPr>
            <sz val="9"/>
            <rFont val="Tahoma"/>
            <family val="2"/>
          </rPr>
          <t>Hier moet U de prijs per kg P2O5 invullen.</t>
        </r>
      </text>
    </comment>
    <comment ref="J64" authorId="0">
      <text>
        <r>
          <rPr>
            <sz val="9"/>
            <rFont val="Tahoma"/>
            <family val="2"/>
          </rPr>
          <t>Als in deze cel staat: ##### , dan heeft U in de kolom hoeveelheid of de kolom prijs in gulden waarschijnlijk een punt i.p.v. een komma gebruikt als decimaal-scheidingsteken.</t>
        </r>
      </text>
    </comment>
    <comment ref="H65" authorId="0">
      <text>
        <r>
          <rPr>
            <sz val="9"/>
            <rFont val="Tahoma"/>
            <family val="2"/>
          </rPr>
          <t>Hier moet U het aantal kg K2O uit kunstmest per ha grasland invullen.</t>
        </r>
      </text>
    </comment>
    <comment ref="I65" authorId="0">
      <text>
        <r>
          <rPr>
            <sz val="9"/>
            <rFont val="Tahoma"/>
            <family val="2"/>
          </rPr>
          <t>Hier moet U de prijs per kg K2O invullen.</t>
        </r>
      </text>
    </comment>
    <comment ref="J65" authorId="0">
      <text>
        <r>
          <rPr>
            <sz val="9"/>
            <rFont val="Tahoma"/>
            <family val="2"/>
          </rPr>
          <t>Als in deze cel staat: ##### , dan heeft U in de kolom hoeveelheid of de kolom prijs in gulden waarschijnlijk een punt i.p.v. een komma gebruikt als decimaal-scheidingsteken.</t>
        </r>
      </text>
    </comment>
    <comment ref="M65" authorId="0">
      <text>
        <r>
          <rPr>
            <sz val="9"/>
            <rFont val="Tahoma"/>
            <family val="2"/>
          </rPr>
          <t>Als in deze cel staat: ##### , dan heeft U waarschijnlijk in de kolom bedrijf een punt i.p.v. een komma gebruikt als decimaal-scheidingsteken.</t>
        </r>
      </text>
    </comment>
    <comment ref="L66" authorId="0">
      <text>
        <r>
          <rPr>
            <sz val="9"/>
            <rFont val="Tahoma"/>
            <family val="2"/>
          </rPr>
          <t>Hier moet U het totale bedrag invullen.</t>
        </r>
      </text>
    </comment>
    <comment ref="J71" authorId="0">
      <text>
        <r>
          <rPr>
            <sz val="9"/>
            <rFont val="Tahoma"/>
            <family val="2"/>
          </rPr>
          <t>Hier moet U het bedrag per ha nieuw ingezaaid grasland invullen.</t>
        </r>
      </text>
    </comment>
    <comment ref="K71" authorId="0">
      <text>
        <r>
          <rPr>
            <sz val="9"/>
            <rFont val="Tahoma"/>
            <family val="2"/>
          </rPr>
          <t>Hier moet U het aantal ha nieuw ingezaaid grasland invullen.</t>
        </r>
      </text>
    </comment>
    <comment ref="L71" authorId="0">
      <text>
        <r>
          <rPr>
            <sz val="9"/>
            <rFont val="Tahoma"/>
            <family val="2"/>
          </rPr>
          <t>Als in deze cel staat: ##### , dan heeft U waarschijnlijk in de kolom bedrag of de kolom aantal een punt i.p.v. een komma gebruikt als decimaal-scheidingsteken.</t>
        </r>
      </text>
    </comment>
    <comment ref="L76" authorId="0">
      <text>
        <r>
          <rPr>
            <sz val="9"/>
            <rFont val="Tahoma"/>
            <family val="2"/>
          </rPr>
          <t>Hier moet U het totale bedrag invullen.</t>
        </r>
      </text>
    </comment>
    <comment ref="M75" authorId="0">
      <text>
        <r>
          <rPr>
            <sz val="9"/>
            <rFont val="Tahoma"/>
            <family val="2"/>
          </rPr>
          <t>Als in deze cel staat: ##### , dan heeft U waarschijnlijk in de kolom bedrijf een punt i.p.v. een komma gebruikt als decimaal-scheidingsteken.</t>
        </r>
      </text>
    </comment>
    <comment ref="J78" authorId="0">
      <text>
        <r>
          <rPr>
            <sz val="9"/>
            <rFont val="Tahoma"/>
            <family val="2"/>
          </rPr>
          <t>Hier moet U het bedrag per ha overig voedergewas invullen.</t>
        </r>
      </text>
    </comment>
    <comment ref="K78" authorId="0">
      <text>
        <r>
          <rPr>
            <sz val="9"/>
            <rFont val="Tahoma"/>
            <family val="2"/>
          </rPr>
          <t>Hier moet U het aantal ha overig voedergewas invullen</t>
        </r>
      </text>
    </comment>
    <comment ref="L78" authorId="0">
      <text>
        <r>
          <rPr>
            <sz val="9"/>
            <rFont val="Tahoma"/>
            <family val="2"/>
          </rPr>
          <t>Als in deze cel staat: ##### , dan heeft U waarschijnlijk in de kolom bedrag of de kolom aantal een punt i.p.v. een komma gebruikt als decimaal-scheidingsteken.</t>
        </r>
      </text>
    </comment>
    <comment ref="F102" authorId="1">
      <text>
        <r>
          <rPr>
            <sz val="9"/>
            <rFont val="Tahoma"/>
            <family val="2"/>
          </rPr>
          <t>bij deze berekening zijn alleen de ha's gras, maïs en voedergewassen meegeteld.</t>
        </r>
      </text>
    </comment>
    <comment ref="E17" authorId="1">
      <text>
        <r>
          <rPr>
            <sz val="9"/>
            <rFont val="Tahoma"/>
            <family val="2"/>
          </rPr>
          <t>Bij een norm berekening moet U hier het uitvalsrisico invullen (in procenten). In de werkelijke situatie is dit 0 %, want de sterfte is verwerkt in de O &amp; A.</t>
        </r>
      </text>
    </comment>
    <comment ref="J48" authorId="0">
      <text>
        <r>
          <rPr>
            <sz val="9"/>
            <rFont val="Tahoma"/>
            <family val="2"/>
          </rPr>
          <t>Hier moet U het gemiddelde bedrag per kalf aan veearts-kosten invullen.</t>
        </r>
      </text>
    </comment>
    <comment ref="D9" authorId="0">
      <text>
        <r>
          <rPr>
            <sz val="9"/>
            <rFont val="Tahoma"/>
            <family val="2"/>
          </rPr>
          <t>Hier moet U de gemiddelde opbrengstprijs van de verkochte kalveren invullen.</t>
        </r>
      </text>
    </comment>
    <comment ref="E9" authorId="0">
      <text>
        <r>
          <rPr>
            <sz val="9"/>
            <rFont val="Tahoma"/>
            <family val="2"/>
          </rPr>
          <t>Hier moet U het aantal verkochte kalveren invullen.</t>
        </r>
      </text>
    </comment>
    <comment ref="D12" authorId="0">
      <text>
        <r>
          <rPr>
            <sz val="9"/>
            <rFont val="Tahoma"/>
            <family val="2"/>
          </rPr>
          <t>Hier moet U de gemiddelde opbrengstprijs van de verkochte pinken invullen.</t>
        </r>
      </text>
    </comment>
    <comment ref="E12" authorId="0">
      <text>
        <r>
          <rPr>
            <sz val="9"/>
            <rFont val="Tahoma"/>
            <family val="2"/>
          </rPr>
          <t>Hier moet U het aantal verkochte pinken invullen.</t>
        </r>
      </text>
    </comment>
    <comment ref="D13" authorId="0">
      <text>
        <r>
          <rPr>
            <sz val="9"/>
            <rFont val="Tahoma"/>
            <family val="2"/>
          </rPr>
          <t>Hier moet U de gemiddelde opbrengstprijs van de verkochte vaarzen invullen.</t>
        </r>
      </text>
    </comment>
    <comment ref="E13" authorId="0">
      <text>
        <r>
          <rPr>
            <sz val="9"/>
            <rFont val="Tahoma"/>
            <family val="2"/>
          </rPr>
          <t>Hier moet U het aantal verkochte vaarzen invullen.</t>
        </r>
      </text>
    </comment>
    <comment ref="D14" authorId="0">
      <text>
        <r>
          <rPr>
            <sz val="9"/>
            <rFont val="Tahoma"/>
            <family val="2"/>
          </rPr>
          <t>Hier moet U de gemiddelde opbrengstprijs van de verkochte melkkoeien invullen.</t>
        </r>
      </text>
    </comment>
    <comment ref="E14" authorId="0">
      <text>
        <r>
          <rPr>
            <sz val="9"/>
            <rFont val="Tahoma"/>
            <family val="2"/>
          </rPr>
          <t>Hier moet U het aantal verkochte melkkoeien invullen.</t>
        </r>
      </text>
    </comment>
    <comment ref="L15" authorId="1">
      <text>
        <r>
          <rPr>
            <sz val="9"/>
            <rFont val="Tahoma"/>
            <family val="2"/>
          </rPr>
          <t>Vul hier het totaalbedrag in voor aanwas.
Bedrijfseconomisch is er 
standaard geen aanwas dus 0.</t>
        </r>
      </text>
    </comment>
    <comment ref="L20" authorId="1">
      <text>
        <r>
          <rPr>
            <sz val="9"/>
            <rFont val="Tahoma"/>
            <family val="2"/>
          </rPr>
          <t>Hier moet U de totale overige opbrengsten van voedergewassen invullen. Denk hierbij met name aan MsSharry-subdidie voor maïs en beheersvergoedingen + eventuele verkoop van voedergewassen</t>
        </r>
      </text>
    </comment>
    <comment ref="K6" authorId="1">
      <text>
        <r>
          <rPr>
            <sz val="9"/>
            <rFont val="Tahoma"/>
            <family val="2"/>
          </rPr>
          <t>zie bedrijfsgegevens</t>
        </r>
      </text>
    </comment>
    <comment ref="H67" authorId="0">
      <text>
        <r>
          <rPr>
            <sz val="9"/>
            <rFont val="Tahoma"/>
            <family val="2"/>
          </rPr>
          <t>Hier moet U het aantal kg N uit kunstmest per ha grasland invullen.</t>
        </r>
      </text>
    </comment>
    <comment ref="I67" authorId="0">
      <text>
        <r>
          <rPr>
            <sz val="9"/>
            <rFont val="Tahoma"/>
            <family val="2"/>
          </rPr>
          <t>Hier moet U de prijs per kg N invullen.</t>
        </r>
      </text>
    </comment>
    <comment ref="J67" authorId="0">
      <text>
        <r>
          <rPr>
            <sz val="9"/>
            <rFont val="Tahoma"/>
            <family val="2"/>
          </rPr>
          <t>Als in deze cel staat: ##### , dan heeft U in de kolom hoeveelheid of de kolom prijs in gulden waarschijnlijk een punt i.p.v. een komma gebruikt als decimaal-scheidingsteken.</t>
        </r>
      </text>
    </comment>
    <comment ref="K67" authorId="0">
      <text>
        <r>
          <rPr>
            <sz val="9"/>
            <rFont val="Tahoma"/>
            <family val="2"/>
          </rPr>
          <t>Als in deze cel staat: ##### , dan heeft U bij ha gras waarschijnlijk een punt i.p.v. een komma gebruikt als decimaal-scheidingsteken.</t>
        </r>
      </text>
    </comment>
    <comment ref="H68" authorId="0">
      <text>
        <r>
          <rPr>
            <sz val="9"/>
            <rFont val="Tahoma"/>
            <family val="2"/>
          </rPr>
          <t>Hier moet U het aantal kg P2O5 uit kunstmest per ha grasland invullen.</t>
        </r>
      </text>
    </comment>
    <comment ref="I68" authorId="0">
      <text>
        <r>
          <rPr>
            <sz val="9"/>
            <rFont val="Tahoma"/>
            <family val="2"/>
          </rPr>
          <t>Hier moet U de prijs per kg P2O5 invullen.</t>
        </r>
      </text>
    </comment>
    <comment ref="J68" authorId="0">
      <text>
        <r>
          <rPr>
            <sz val="9"/>
            <rFont val="Tahoma"/>
            <family val="2"/>
          </rPr>
          <t>Als in deze cel staat: ##### , dan heeft U in de kolom hoeveelheid of de kolom prijs in gulden waarschijnlijk een punt i.p.v. een komma gebruikt als decimaal-scheidingsteken.</t>
        </r>
      </text>
    </comment>
    <comment ref="H69" authorId="0">
      <text>
        <r>
          <rPr>
            <sz val="9"/>
            <rFont val="Tahoma"/>
            <family val="2"/>
          </rPr>
          <t>Hier moet U het aantal kg K2O uit kunstmest per ha grasland invullen.</t>
        </r>
      </text>
    </comment>
    <comment ref="I69" authorId="0">
      <text>
        <r>
          <rPr>
            <sz val="9"/>
            <rFont val="Tahoma"/>
            <family val="2"/>
          </rPr>
          <t>Hier moet U de prijs per kg K2O invullen.</t>
        </r>
      </text>
    </comment>
    <comment ref="J69" authorId="0">
      <text>
        <r>
          <rPr>
            <sz val="9"/>
            <rFont val="Tahoma"/>
            <family val="2"/>
          </rPr>
          <t>Als in deze cel staat: ##### , dan heeft U in de kolom hoeveelheid of de kolom prijs in gulden waarschijnlijk een punt i.p.v. een komma gebruikt als decimaal-scheidingsteken.</t>
        </r>
      </text>
    </comment>
    <comment ref="M69" authorId="0">
      <text>
        <r>
          <rPr>
            <sz val="9"/>
            <rFont val="Tahoma"/>
            <family val="2"/>
          </rPr>
          <t>Als in deze cel staat: ##### , dan heeft U waarschijnlijk in de kolom bedrijf een punt i.p.v. een komma gebruikt als decimaal-scheidingsteken.</t>
        </r>
      </text>
    </comment>
    <comment ref="L70" authorId="0">
      <text>
        <r>
          <rPr>
            <sz val="9"/>
            <rFont val="Tahoma"/>
            <family val="2"/>
          </rPr>
          <t>Hier moet U het totale bedrag invullen.</t>
        </r>
      </text>
    </comment>
    <comment ref="M89" authorId="2">
      <text>
        <r>
          <rPr>
            <sz val="9"/>
            <rFont val="Tahoma"/>
            <family val="2"/>
          </rPr>
          <t>Aangenomen wordt dat er 1% verevening is.
De heffing bedraagt 78,50 cent per kg teveel geleverde melk.</t>
        </r>
      </text>
    </comment>
    <comment ref="M96" authorId="2">
      <text>
        <r>
          <rPr>
            <sz val="9"/>
            <rFont val="Tahoma"/>
            <family val="2"/>
          </rPr>
          <t>Globale benadering:
100 plus de helft van het vervangings-percentage.</t>
        </r>
      </text>
    </comment>
    <comment ref="M93" authorId="2">
      <text>
        <r>
          <rPr>
            <sz val="9"/>
            <rFont val="Tahoma"/>
            <family val="2"/>
          </rPr>
          <t>uitstoot: 28% van de koeien
uitval: 2% van de koeien.</t>
        </r>
      </text>
    </comment>
    <comment ref="M103" authorId="2">
      <text>
        <r>
          <rPr>
            <sz val="9"/>
            <rFont val="Tahoma"/>
            <family val="2"/>
          </rPr>
          <t>uitstoot:
  6% van de
  pinken (1-2
  jaar)
uitval:
  2% van de
  pinken (1-2
  jaar).</t>
        </r>
      </text>
    </comment>
    <comment ref="M99" authorId="2">
      <text>
        <r>
          <rPr>
            <sz val="9"/>
            <rFont val="Tahoma"/>
            <family val="2"/>
          </rPr>
          <t>uitstoot 0%
uitval:
&lt; 24 uur:
   7% van de
   geboren kalveren
24 uur - 2 maand:
   3% vd levende
   kalveren na 24 uur
2 maand - 1 jaar:
   2% vd levende
   kalveren na 24 uur</t>
        </r>
      </text>
    </comment>
    <comment ref="M95" authorId="2">
      <text>
        <r>
          <rPr>
            <sz val="9"/>
            <rFont val="Tahoma"/>
            <family val="2"/>
          </rPr>
          <t xml:space="preserve">Berekening:
aantal koeien x vervangings% + 10%
</t>
        </r>
      </text>
    </comment>
    <comment ref="M98" authorId="2">
      <text>
        <r>
          <rPr>
            <sz val="9"/>
            <rFont val="Tahoma"/>
            <family val="2"/>
          </rPr>
          <t>= aantal koeien x aantal geboortes per 100 koeien / 100</t>
        </r>
      </text>
    </comment>
    <comment ref="M101" authorId="2">
      <text>
        <r>
          <rPr>
            <sz val="9"/>
            <rFont val="Tahoma"/>
            <family val="2"/>
          </rPr>
          <t>Berekening:
+ beschikbaar
   voor verkoop
   en opfok
 - het aantal 
   kalveren dat 
   nodig is voor 
   opfok.</t>
        </r>
      </text>
    </comment>
    <comment ref="I3" authorId="1">
      <text>
        <r>
          <rPr>
            <sz val="9"/>
            <rFont val="Tahoma"/>
            <family val="2"/>
          </rPr>
          <t>Zie bedrijfsgegevens</t>
        </r>
      </text>
    </comment>
    <comment ref="F10" authorId="0">
      <text>
        <r>
          <rPr>
            <sz val="9"/>
            <rFont val="Tahoma"/>
            <family val="2"/>
          </rPr>
          <t>Hier moet U de gemiddelde opbrengstprijs van de verkochte kalveren invullen.</t>
        </r>
      </text>
    </comment>
    <comment ref="G10" authorId="0">
      <text>
        <r>
          <rPr>
            <sz val="9"/>
            <rFont val="Tahoma"/>
            <family val="2"/>
          </rPr>
          <t>Hier moet U het aantal verkochte kalveren invullen.</t>
        </r>
      </text>
    </comment>
    <comment ref="F11" authorId="0">
      <text>
        <r>
          <rPr>
            <sz val="9"/>
            <rFont val="Tahoma"/>
            <family val="2"/>
          </rPr>
          <t>Hier moet U de gemiddelde opbrengstprijs van de verkochte pinken invullen.</t>
        </r>
      </text>
    </comment>
    <comment ref="G11" authorId="0">
      <text>
        <r>
          <rPr>
            <sz val="9"/>
            <rFont val="Tahoma"/>
            <family val="2"/>
          </rPr>
          <t>Hier moet U het aantal verkochte pinken invullen.</t>
        </r>
      </text>
    </comment>
    <comment ref="F12" authorId="0">
      <text>
        <r>
          <rPr>
            <sz val="9"/>
            <rFont val="Tahoma"/>
            <family val="2"/>
          </rPr>
          <t>Hier moet U de gemiddelde opbrengstprijs van de verkochte vaarzen invullen.</t>
        </r>
      </text>
    </comment>
    <comment ref="G12" authorId="0">
      <text>
        <r>
          <rPr>
            <sz val="9"/>
            <rFont val="Tahoma"/>
            <family val="2"/>
          </rPr>
          <t>Hier moet U het aantal verkochte vaarzen invullen.</t>
        </r>
      </text>
    </comment>
    <comment ref="F14" authorId="0">
      <text>
        <r>
          <rPr>
            <sz val="9"/>
            <rFont val="Tahoma"/>
            <family val="2"/>
          </rPr>
          <t>Hier moet U de gemiddelde opbrengstprijs van de verkochte melkkoeien invullen.</t>
        </r>
      </text>
    </comment>
    <comment ref="G14" authorId="0">
      <text>
        <r>
          <rPr>
            <sz val="9"/>
            <rFont val="Tahoma"/>
            <family val="2"/>
          </rPr>
          <t>Hier moet U het aantal verkochte melkkoeien invullen.</t>
        </r>
      </text>
    </comment>
    <comment ref="H23" authorId="0">
      <text>
        <r>
          <rPr>
            <sz val="9"/>
            <rFont val="Tahoma"/>
            <family val="2"/>
          </rPr>
          <t>Hier het aantal kg krachtvoer per melkkoe invullen dat gevoerd is in de zomer (vb. 5 kg/dag * 185 dagen = 925 kg krachtvoer).</t>
        </r>
      </text>
    </comment>
    <comment ref="H25" authorId="0">
      <text>
        <r>
          <rPr>
            <sz val="9"/>
            <rFont val="Tahoma"/>
            <family val="2"/>
          </rPr>
          <t>Hier het aantal kg krachtvoer per melkkoe invullen dat gevoerd is in de winter (vb. 6 kg/dag * 180 dagen = 1080 kg krachtvoer).</t>
        </r>
      </text>
    </comment>
    <comment ref="I23" authorId="0">
      <text>
        <r>
          <rPr>
            <sz val="9"/>
            <rFont val="Tahoma"/>
            <family val="2"/>
          </rPr>
          <t>Hier moet U de gemiddelde prijs in gulden per kg krachtvoer invullen (prijs incl. nabetaling (+) en korting(-))</t>
        </r>
      </text>
    </comment>
    <comment ref="I25" authorId="0">
      <text>
        <r>
          <rPr>
            <sz val="9"/>
            <rFont val="Tahoma"/>
            <family val="2"/>
          </rPr>
          <t>Hier moet U de gemiddelde prijs in gulden per kg krachtvoer invullen (prijs incl. nabetaling (+) en korting(-))</t>
        </r>
      </text>
    </comment>
    <comment ref="H28" authorId="0">
      <text>
        <r>
          <rPr>
            <sz val="9"/>
            <rFont val="Tahoma"/>
            <family val="2"/>
          </rPr>
          <t>Hier het aantal kg poeder per opgefokt (aanwezig) kalf invullen.</t>
        </r>
      </text>
    </comment>
    <comment ref="I27" authorId="1">
      <text>
        <r>
          <rPr>
            <sz val="9"/>
            <rFont val="Tahoma"/>
            <family val="2"/>
          </rPr>
          <t>Vul hier de prijs per kg brok in dat aan jongvee gevoerd wordt.</t>
        </r>
      </text>
    </comment>
    <comment ref="I28" authorId="0">
      <text>
        <r>
          <rPr>
            <sz val="9"/>
            <rFont val="Tahoma"/>
            <family val="2"/>
          </rPr>
          <t>Hier moet U de prijs in gulden per kg poeder invullen.</t>
        </r>
      </text>
    </comment>
    <comment ref="H29" authorId="0">
      <text>
        <r>
          <rPr>
            <sz val="9"/>
            <rFont val="Tahoma"/>
            <family val="2"/>
          </rPr>
          <t>Hier moet U de hoeveelheid (in kg produkt, kg drogestof, ton produkt of kVEM) invullen.</t>
        </r>
      </text>
    </comment>
    <comment ref="I29" authorId="0">
      <text>
        <r>
          <rPr>
            <sz val="9"/>
            <rFont val="Tahoma"/>
            <family val="2"/>
          </rPr>
          <t>Hier moet U de prijs per kg produkt, kg drogestof, ton produkt of kVEM invullen (afhankelijk van wat U links hiernaast heeft ingevuld).</t>
        </r>
      </text>
    </comment>
    <comment ref="H32" authorId="0">
      <text>
        <r>
          <rPr>
            <sz val="9"/>
            <rFont val="Tahoma"/>
            <family val="2"/>
          </rPr>
          <t>Hier moet U de hoeveelheid (in kg produkt, kg drogestof, ton produkt of kVEM) invullen.</t>
        </r>
      </text>
    </comment>
    <comment ref="I32" authorId="3">
      <text>
        <r>
          <rPr>
            <sz val="9"/>
            <rFont val="Tahoma"/>
            <family val="2"/>
          </rPr>
          <t>Hier moet U de prijs per kg produkt, kg drogestof, ton produkt of kVEM invullen (afhankelijk van wat U links hiernaast heeft ingevuld).</t>
        </r>
      </text>
    </comment>
    <comment ref="F30" authorId="1">
      <text>
        <r>
          <rPr>
            <sz val="9"/>
            <rFont val="Tahoma"/>
            <family val="2"/>
          </rPr>
          <t>Hier moet U (als er ander (ruw)voer wordt aangekocht) de naam van dat produkt invullen. 
Als er meerdere produkten worden bijgekocht moet U hier "overig" invullen.</t>
        </r>
      </text>
    </comment>
  </commentList>
</comments>
</file>

<file path=xl/comments3.xml><?xml version="1.0" encoding="utf-8"?>
<comments xmlns="http://schemas.openxmlformats.org/spreadsheetml/2006/main">
  <authors>
    <author>Een tevreden gebruiker van Microsoft Office</author>
    <author>Storkhorst</author>
  </authors>
  <commentList>
    <comment ref="C2" authorId="0">
      <text>
        <r>
          <rPr>
            <sz val="9"/>
            <rFont val="Tahoma"/>
            <family val="2"/>
          </rPr>
          <t>Standaard staat hier de naam die op het saldo is ingevuld.
U kunt hier de naam van het bedrijf invullen (of een andere naam).</t>
        </r>
      </text>
    </comment>
    <comment ref="D46" authorId="0">
      <text>
        <r>
          <rPr>
            <sz val="9"/>
            <rFont val="Tahoma"/>
            <family val="2"/>
          </rPr>
          <t>Hier moet U de gemiddelde restwaarde van de werktuigen invullen (in procenten).</t>
        </r>
      </text>
    </comment>
    <comment ref="I50" authorId="0">
      <text>
        <r>
          <rPr>
            <sz val="9"/>
            <rFont val="Tahoma"/>
            <family val="2"/>
          </rPr>
          <t>Hier moet U het totale bedrag aan brandstof en smeermiddelen invullen.</t>
        </r>
      </text>
    </comment>
    <comment ref="I51" authorId="0">
      <text>
        <r>
          <rPr>
            <sz val="9"/>
            <rFont val="Tahoma"/>
            <family val="2"/>
          </rPr>
          <t>Hier moet U de totale kosten van gehuurde werktuigen invullen.</t>
        </r>
      </text>
    </comment>
    <comment ref="G3" authorId="1">
      <text>
        <r>
          <rPr>
            <sz val="9"/>
            <rFont val="Tahoma"/>
            <family val="2"/>
          </rPr>
          <t>Zie bedrijfsgegevens</t>
        </r>
      </text>
    </comment>
    <comment ref="E54" authorId="1">
      <text>
        <r>
          <rPr>
            <sz val="9"/>
            <rFont val="Tahoma"/>
            <family val="2"/>
          </rPr>
          <t>Bijvoorbeeld ha´s, uren of kuubs</t>
        </r>
      </text>
    </comment>
    <comment ref="G54" authorId="1">
      <text>
        <r>
          <rPr>
            <sz val="9"/>
            <rFont val="Tahoma"/>
            <family val="2"/>
          </rPr>
          <t>Deze prijs moet passen bij het soort eenheid dat 2 cellen naar links is aangegeven.</t>
        </r>
      </text>
    </comment>
    <comment ref="E60" authorId="1">
      <text>
        <r>
          <rPr>
            <sz val="9"/>
            <rFont val="Tahoma"/>
            <family val="2"/>
          </rPr>
          <t>Bijvoorbeeld ha´s, uren of kuubs</t>
        </r>
      </text>
    </comment>
    <comment ref="G60" authorId="1">
      <text>
        <r>
          <rPr>
            <sz val="9"/>
            <rFont val="Tahoma"/>
            <family val="2"/>
          </rPr>
          <t>Deze prijs moet passen bij het soort eenheid dat 2 cellen naar links is aangegeven.</t>
        </r>
      </text>
    </comment>
    <comment ref="D6" authorId="0">
      <text>
        <r>
          <rPr>
            <sz val="9"/>
            <rFont val="Tahoma"/>
            <family val="2"/>
          </rPr>
          <t xml:space="preserve">Hier moet U het aantal werktuigen invullen.
Bij samenwerking met buren:
- met 1 buur: 0,5 invullen
- met 2 buren: 0,33 invullen
- met 3 buren: 0,25 invullen
etc.
</t>
        </r>
      </text>
    </comment>
    <comment ref="E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6" authorId="0">
      <text>
        <r>
          <rPr>
            <sz val="9"/>
            <rFont val="Tahoma"/>
            <family val="2"/>
          </rPr>
          <t>Hier moet U het afschrijvingspercentage van het werktuig invullen.</t>
        </r>
      </text>
    </comment>
    <comment ref="H6" authorId="0">
      <text>
        <r>
          <rPr>
            <sz val="9"/>
            <rFont val="Tahoma"/>
            <family val="2"/>
          </rPr>
          <t>Hier moet U het onderhoudspercentage van het werktuig invullen.</t>
        </r>
      </text>
    </comment>
    <comment ref="D7" authorId="0">
      <text>
        <r>
          <rPr>
            <sz val="9"/>
            <rFont val="Tahoma"/>
            <family val="2"/>
          </rPr>
          <t>Hier moet U het aantal werktuigen invullen.
Bij samenwerking met buren:
- met 1 buur: 0,5 invullen
- met 2 buren: 0,33 invullen
- met 3 buren: 0,25 invullen
etc.</t>
        </r>
      </text>
    </comment>
    <comment ref="E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7" authorId="0">
      <text>
        <r>
          <rPr>
            <sz val="9"/>
            <rFont val="Tahoma"/>
            <family val="2"/>
          </rPr>
          <t>Hier moet U het afschrijvingspercentage van het werktuig invullen.</t>
        </r>
      </text>
    </comment>
    <comment ref="H7" authorId="0">
      <text>
        <r>
          <rPr>
            <sz val="9"/>
            <rFont val="Tahoma"/>
            <family val="2"/>
          </rPr>
          <t>Hier moet U het onderhoudspercentage van het werktuig invullen.</t>
        </r>
      </text>
    </comment>
    <comment ref="D9" authorId="0">
      <text>
        <r>
          <rPr>
            <sz val="9"/>
            <rFont val="Tahoma"/>
            <family val="2"/>
          </rPr>
          <t>Hier moet U het aantal werktuigen invullen.
Bij samenwerking met buren:
- met 1 buur: 0,5 invullen
- met 2 buren: 0,33 invullen
- met 3 buren: 0,25 invullen
etc.</t>
        </r>
      </text>
    </comment>
    <comment ref="E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9" authorId="0">
      <text>
        <r>
          <rPr>
            <sz val="9"/>
            <rFont val="Tahoma"/>
            <family val="2"/>
          </rPr>
          <t>Hier moet U het afschrijvingspercentage van het werktuig invullen.</t>
        </r>
      </text>
    </comment>
    <comment ref="H9" authorId="0">
      <text>
        <r>
          <rPr>
            <sz val="9"/>
            <rFont val="Tahoma"/>
            <family val="2"/>
          </rPr>
          <t>Hier moet U het onderhoudspercentage van het werktuig invullen.</t>
        </r>
      </text>
    </comment>
    <comment ref="D10" authorId="0">
      <text>
        <r>
          <rPr>
            <sz val="9"/>
            <rFont val="Tahoma"/>
            <family val="2"/>
          </rPr>
          <t>Hier moet U het aantal werktuigen invullen.
Bij samenwerking met buren:
- met 1 buur: 0,5 invullen
- met 2 buren: 0,33 invullen
- met 3 buren: 0,25 invullen
etc.</t>
        </r>
      </text>
    </comment>
    <comment ref="E10"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0" authorId="0">
      <text>
        <r>
          <rPr>
            <sz val="9"/>
            <rFont val="Tahoma"/>
            <family val="2"/>
          </rPr>
          <t>Hier moet U het afschrijvingspercentage van het werktuig invullen.</t>
        </r>
      </text>
    </comment>
    <comment ref="H10" authorId="0">
      <text>
        <r>
          <rPr>
            <sz val="9"/>
            <rFont val="Tahoma"/>
            <family val="2"/>
          </rPr>
          <t>Hier moet U het onderhoudspercentage van het werktuig invullen.</t>
        </r>
      </text>
    </comment>
    <comment ref="D11" authorId="0">
      <text>
        <r>
          <rPr>
            <sz val="9"/>
            <rFont val="Tahoma"/>
            <family val="2"/>
          </rPr>
          <t>Hier moet U het aantal werktuigen invullen.
Bij samenwerking met buren:
- met 1 buur: 0,5 invullen
- met 2 buren: 0,33 invullen
- met 3 buren: 0,25 invullen
etc.</t>
        </r>
      </text>
    </comment>
    <comment ref="E1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1" authorId="0">
      <text>
        <r>
          <rPr>
            <sz val="9"/>
            <rFont val="Tahoma"/>
            <family val="2"/>
          </rPr>
          <t>Hier moet U het afschrijvingspercentage van het werktuig invullen.</t>
        </r>
      </text>
    </comment>
    <comment ref="H11" authorId="0">
      <text>
        <r>
          <rPr>
            <sz val="9"/>
            <rFont val="Tahoma"/>
            <family val="2"/>
          </rPr>
          <t>Hier moet U het onderhoudspercentage van het werktuig invullen.</t>
        </r>
      </text>
    </comment>
    <comment ref="D12" authorId="0">
      <text>
        <r>
          <rPr>
            <sz val="9"/>
            <rFont val="Tahoma"/>
            <family val="2"/>
          </rPr>
          <t>Hier moet U het aantal werktuigen invullen.
Bij samenwerking met buren:
- met 1 buur: 0,5 invullen
- met 2 buren: 0,33 invullen
- met 3 buren: 0,25 invullen
etc.</t>
        </r>
      </text>
    </comment>
    <comment ref="E1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2" authorId="0">
      <text>
        <r>
          <rPr>
            <sz val="9"/>
            <rFont val="Tahoma"/>
            <family val="2"/>
          </rPr>
          <t>Hier moet U het afschrijvingspercentage van het werktuig invullen.</t>
        </r>
      </text>
    </comment>
    <comment ref="H12" authorId="0">
      <text>
        <r>
          <rPr>
            <sz val="9"/>
            <rFont val="Tahoma"/>
            <family val="2"/>
          </rPr>
          <t>Hier moet U het onderhoudspercentage van het werktuig invullen.</t>
        </r>
      </text>
    </comment>
    <comment ref="D13" authorId="0">
      <text>
        <r>
          <rPr>
            <sz val="9"/>
            <rFont val="Tahoma"/>
            <family val="2"/>
          </rPr>
          <t>Hier moet U het aantal werktuigen invullen.
Bij samenwerking met buren:
- met 1 buur: 0,5 invullen
- met 2 buren: 0,33 invullen
- met 3 buren: 0,25 invullen
etc.</t>
        </r>
      </text>
    </comment>
    <comment ref="E1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3" authorId="0">
      <text>
        <r>
          <rPr>
            <sz val="9"/>
            <rFont val="Tahoma"/>
            <family val="2"/>
          </rPr>
          <t>Hier moet U het afschrijvingspercentage van het werktuig invullen.</t>
        </r>
      </text>
    </comment>
    <comment ref="H13" authorId="0">
      <text>
        <r>
          <rPr>
            <sz val="9"/>
            <rFont val="Tahoma"/>
            <family val="2"/>
          </rPr>
          <t>Hier moet U het onderhoudspercentage van het werktuig invullen.</t>
        </r>
      </text>
    </comment>
    <comment ref="D14" authorId="0">
      <text>
        <r>
          <rPr>
            <sz val="9"/>
            <rFont val="Tahoma"/>
            <family val="2"/>
          </rPr>
          <t>Hier moet U het aantal werktuigen invullen.
Bij samenwerking met buren:
- met 1 buur: 0,5 invullen
- met 2 buren: 0,33 invullen
- met 3 buren: 0,25 invullen
etc.</t>
        </r>
      </text>
    </comment>
    <comment ref="E14"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4" authorId="0">
      <text>
        <r>
          <rPr>
            <sz val="9"/>
            <rFont val="Tahoma"/>
            <family val="2"/>
          </rPr>
          <t>Hier moet U het afschrijvingspercentage van het werktuig invullen.</t>
        </r>
      </text>
    </comment>
    <comment ref="H14" authorId="0">
      <text>
        <r>
          <rPr>
            <sz val="9"/>
            <rFont val="Tahoma"/>
            <family val="2"/>
          </rPr>
          <t>Hier moet U het onderhoudspercentage van het werktuig invullen.</t>
        </r>
      </text>
    </comment>
    <comment ref="D15" authorId="0">
      <text>
        <r>
          <rPr>
            <sz val="9"/>
            <rFont val="Tahoma"/>
            <family val="2"/>
          </rPr>
          <t>Hier moet U het aantal werktuigen invullen.
Bij samenwerking met buren:
- met 1 buur: 0,5 invullen
- met 2 buren: 0,33 invullen
- met 3 buren: 0,25 invullen
etc.</t>
        </r>
      </text>
    </comment>
    <comment ref="E1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5" authorId="0">
      <text>
        <r>
          <rPr>
            <sz val="9"/>
            <rFont val="Tahoma"/>
            <family val="2"/>
          </rPr>
          <t>Hier moet U het afschrijvingspercentage van het werktuig invullen.</t>
        </r>
      </text>
    </comment>
    <comment ref="H15" authorId="0">
      <text>
        <r>
          <rPr>
            <sz val="9"/>
            <rFont val="Tahoma"/>
            <family val="2"/>
          </rPr>
          <t>Hier moet U het onderhoudspercentage van het werktuig invullen.</t>
        </r>
      </text>
    </comment>
    <comment ref="D16" authorId="0">
      <text>
        <r>
          <rPr>
            <sz val="9"/>
            <rFont val="Tahoma"/>
            <family val="2"/>
          </rPr>
          <t>Hier moet U het aantal werktuigen invullen.
Bij samenwerking met buren:
- met 1 buur: 0,5 invullen
- met 2 buren: 0,33 invullen
- met 3 buren: 0,25 invullen
etc.</t>
        </r>
      </text>
    </comment>
    <comment ref="E1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6" authorId="0">
      <text>
        <r>
          <rPr>
            <sz val="9"/>
            <rFont val="Tahoma"/>
            <family val="2"/>
          </rPr>
          <t>Hier moet U het afschrijvingspercentage van het werktuig invullen.</t>
        </r>
      </text>
    </comment>
    <comment ref="H16" authorId="0">
      <text>
        <r>
          <rPr>
            <sz val="9"/>
            <rFont val="Tahoma"/>
            <family val="2"/>
          </rPr>
          <t>Hier moet U het onderhoudspercentage van het werktuig invullen.</t>
        </r>
      </text>
    </comment>
    <comment ref="D17" authorId="0">
      <text>
        <r>
          <rPr>
            <sz val="9"/>
            <rFont val="Tahoma"/>
            <family val="2"/>
          </rPr>
          <t>Hier moet U het aantal werktuigen invullen.
Bij samenwerking met buren:
- met 1 buur: 0,5 invullen
- met 2 buren: 0,33 invullen
- met 3 buren: 0,25 invullen
etc.</t>
        </r>
      </text>
    </comment>
    <comment ref="E1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7" authorId="0">
      <text>
        <r>
          <rPr>
            <sz val="9"/>
            <rFont val="Tahoma"/>
            <family val="2"/>
          </rPr>
          <t>Hier moet U het afschrijvingspercentage van het werktuig invullen.</t>
        </r>
      </text>
    </comment>
    <comment ref="H17" authorId="0">
      <text>
        <r>
          <rPr>
            <sz val="9"/>
            <rFont val="Tahoma"/>
            <family val="2"/>
          </rPr>
          <t>Hier moet U het onderhoudspercentage van het werktuig invullen.</t>
        </r>
      </text>
    </comment>
    <comment ref="D18" authorId="0">
      <text>
        <r>
          <rPr>
            <sz val="9"/>
            <rFont val="Tahoma"/>
            <family val="2"/>
          </rPr>
          <t>Hier moet U het aantal werktuigen invullen.
Bij samenwerking met buren:
- met 1 buur: 0,5 invullen
- met 2 buren: 0,33 invullen
- met 3 buren: 0,25 invullen
etc.</t>
        </r>
      </text>
    </comment>
    <comment ref="E18"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8" authorId="0">
      <text>
        <r>
          <rPr>
            <sz val="9"/>
            <rFont val="Tahoma"/>
            <family val="2"/>
          </rPr>
          <t>Hier moet U het afschrijvingspercentage van het werktuig invullen.</t>
        </r>
      </text>
    </comment>
    <comment ref="H18" authorId="0">
      <text>
        <r>
          <rPr>
            <sz val="9"/>
            <rFont val="Tahoma"/>
            <family val="2"/>
          </rPr>
          <t>Hier moet U het onderhoudspercentage van het werktuig invullen.</t>
        </r>
      </text>
    </comment>
    <comment ref="D19" authorId="0">
      <text>
        <r>
          <rPr>
            <sz val="9"/>
            <rFont val="Tahoma"/>
            <family val="2"/>
          </rPr>
          <t>Hier moet U het aantal werktuigen invullen.
Bij samenwerking met buren:
- met 1 buur: 0,5 invullen
- met 2 buren: 0,33 invullen
- met 3 buren: 0,25 invullen
etc.</t>
        </r>
      </text>
    </comment>
    <comment ref="E1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19" authorId="0">
      <text>
        <r>
          <rPr>
            <sz val="9"/>
            <rFont val="Tahoma"/>
            <family val="2"/>
          </rPr>
          <t>Hier moet U het afschrijvingspercentage van het werktuig invullen.</t>
        </r>
      </text>
    </comment>
    <comment ref="H19" authorId="0">
      <text>
        <r>
          <rPr>
            <sz val="9"/>
            <rFont val="Tahoma"/>
            <family val="2"/>
          </rPr>
          <t>Hier moet U het onderhoudspercentage van het werktuig invullen.</t>
        </r>
      </text>
    </comment>
    <comment ref="D20" authorId="0">
      <text>
        <r>
          <rPr>
            <sz val="9"/>
            <rFont val="Tahoma"/>
            <family val="2"/>
          </rPr>
          <t>Hier moet U het aantal werktuigen invullen.
Bij samenwerking met buren:
- met 1 buur: 0,5 invullen
- met 2 buren: 0,33 invullen
- met 3 buren: 0,25 invullen
etc.</t>
        </r>
      </text>
    </comment>
    <comment ref="E20"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0" authorId="0">
      <text>
        <r>
          <rPr>
            <sz val="9"/>
            <rFont val="Tahoma"/>
            <family val="2"/>
          </rPr>
          <t>Hier moet U het afschrijvingspercentage van het werktuig invullen.</t>
        </r>
      </text>
    </comment>
    <comment ref="H20" authorId="0">
      <text>
        <r>
          <rPr>
            <sz val="9"/>
            <rFont val="Tahoma"/>
            <family val="2"/>
          </rPr>
          <t>Hier moet U het onderhoudspercentage van het werktuig invullen.</t>
        </r>
      </text>
    </comment>
    <comment ref="D21" authorId="0">
      <text>
        <r>
          <rPr>
            <sz val="9"/>
            <rFont val="Tahoma"/>
            <family val="2"/>
          </rPr>
          <t>Hier moet U het aantal werktuigen invullen.
Bij samenwerking met buren:
- met 1 buur: 0,5 invullen
- met 2 buren: 0,33 invullen
- met 3 buren: 0,25 invullen
etc.</t>
        </r>
      </text>
    </comment>
    <comment ref="E2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1" authorId="0">
      <text>
        <r>
          <rPr>
            <sz val="9"/>
            <rFont val="Tahoma"/>
            <family val="2"/>
          </rPr>
          <t>Hier moet U het afschrijvingspercentage van het werktuig invullen.</t>
        </r>
      </text>
    </comment>
    <comment ref="H21" authorId="0">
      <text>
        <r>
          <rPr>
            <sz val="9"/>
            <rFont val="Tahoma"/>
            <family val="2"/>
          </rPr>
          <t>Hier moet U het onderhoudspercentage van het werktuig invullen.</t>
        </r>
      </text>
    </comment>
    <comment ref="D22" authorId="0">
      <text>
        <r>
          <rPr>
            <sz val="9"/>
            <rFont val="Tahoma"/>
            <family val="2"/>
          </rPr>
          <t>Hier moet U het aantal werktuigen invullen.
Bij samenwerking met buren:
- met 1 buur: 0,5 invullen
- met 2 buren: 0,33 invullen
- met 3 buren: 0,25 invullen
etc.</t>
        </r>
      </text>
    </comment>
    <comment ref="E2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2" authorId="0">
      <text>
        <r>
          <rPr>
            <sz val="9"/>
            <rFont val="Tahoma"/>
            <family val="2"/>
          </rPr>
          <t>Hier moet U het afschrijvingspercentage van het werktuig invullen.</t>
        </r>
      </text>
    </comment>
    <comment ref="H22" authorId="0">
      <text>
        <r>
          <rPr>
            <sz val="9"/>
            <rFont val="Tahoma"/>
            <family val="2"/>
          </rPr>
          <t>Hier moet U het onderhoudspercentage van het werktuig invullen.</t>
        </r>
      </text>
    </comment>
    <comment ref="D23" authorId="0">
      <text>
        <r>
          <rPr>
            <sz val="9"/>
            <rFont val="Tahoma"/>
            <family val="2"/>
          </rPr>
          <t>Hier moet U het aantal werktuigen invullen.
Bij samenwerking met buren:
- met 1 buur: 0,5 invullen
- met 2 buren: 0,33 invullen
- met 3 buren: 0,25 invullen
etc.</t>
        </r>
      </text>
    </comment>
    <comment ref="E2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3" authorId="0">
      <text>
        <r>
          <rPr>
            <sz val="9"/>
            <rFont val="Tahoma"/>
            <family val="2"/>
          </rPr>
          <t>Hier moet U het afschrijvingspercentage van het werktuig invullen.</t>
        </r>
      </text>
    </comment>
    <comment ref="H23" authorId="0">
      <text>
        <r>
          <rPr>
            <sz val="9"/>
            <rFont val="Tahoma"/>
            <family val="2"/>
          </rPr>
          <t>Hier moet U het onderhoudspercentage van het werktuig invullen.</t>
        </r>
      </text>
    </comment>
    <comment ref="D24" authorId="0">
      <text>
        <r>
          <rPr>
            <sz val="9"/>
            <rFont val="Tahoma"/>
            <family val="2"/>
          </rPr>
          <t>Hier moet U het aantal werktuigen invullen.
Bij samenwerking met buren:
- met 1 buur: 0,5 invullen
- met 2 buren: 0,33 invullen
- met 3 buren: 0,25 invullen
etc.</t>
        </r>
      </text>
    </comment>
    <comment ref="E24"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4" authorId="0">
      <text>
        <r>
          <rPr>
            <sz val="9"/>
            <rFont val="Tahoma"/>
            <family val="2"/>
          </rPr>
          <t>Hier moet U het afschrijvingspercentage van het werktuig invullen.</t>
        </r>
      </text>
    </comment>
    <comment ref="H24" authorId="0">
      <text>
        <r>
          <rPr>
            <sz val="9"/>
            <rFont val="Tahoma"/>
            <family val="2"/>
          </rPr>
          <t>Hier moet U het onderhoudspercentage van het werktuig invullen.</t>
        </r>
      </text>
    </comment>
    <comment ref="D25" authorId="0">
      <text>
        <r>
          <rPr>
            <sz val="9"/>
            <rFont val="Tahoma"/>
            <family val="2"/>
          </rPr>
          <t>Hier moet U het aantal werktuigen invullen.
Bij samenwerking met buren:
- met 1 buur: 0,5 invullen
- met 2 buren: 0,33 invullen
- met 3 buren: 0,25 invullen
etc.</t>
        </r>
      </text>
    </comment>
    <comment ref="E2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5" authorId="0">
      <text>
        <r>
          <rPr>
            <sz val="9"/>
            <rFont val="Tahoma"/>
            <family val="2"/>
          </rPr>
          <t>Hier moet U het afschrijvingspercentage van het werktuig invullen.</t>
        </r>
      </text>
    </comment>
    <comment ref="H25" authorId="0">
      <text>
        <r>
          <rPr>
            <sz val="9"/>
            <rFont val="Tahoma"/>
            <family val="2"/>
          </rPr>
          <t>Hier moet U het onderhoudspercentage van het werktuig invullen.</t>
        </r>
      </text>
    </comment>
    <comment ref="D26" authorId="0">
      <text>
        <r>
          <rPr>
            <sz val="9"/>
            <rFont val="Tahoma"/>
            <family val="2"/>
          </rPr>
          <t>Hier moet U het aantal werktuigen invullen.
Bij samenwerking met buren:
- met 1 buur: 0,5 invullen
- met 2 buren: 0,33 invullen
- met 3 buren: 0,25 invullen
etc.</t>
        </r>
      </text>
    </comment>
    <comment ref="E26"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6" authorId="0">
      <text>
        <r>
          <rPr>
            <sz val="9"/>
            <rFont val="Tahoma"/>
            <family val="2"/>
          </rPr>
          <t>Hier moet U het afschrijvingspercentage van het werktuig invullen.</t>
        </r>
      </text>
    </comment>
    <comment ref="H26" authorId="0">
      <text>
        <r>
          <rPr>
            <sz val="9"/>
            <rFont val="Tahoma"/>
            <family val="2"/>
          </rPr>
          <t>Hier moet U het onderhoudspercentage van het werktuig invullen.</t>
        </r>
      </text>
    </comment>
    <comment ref="D27" authorId="0">
      <text>
        <r>
          <rPr>
            <sz val="9"/>
            <rFont val="Tahoma"/>
            <family val="2"/>
          </rPr>
          <t>Hier moet U het aantal werktuigen invullen.
Bij samenwerking met buren:
- met 1 buur: 0,5 invullen
- met 2 buren: 0,33 invullen
- met 3 buren: 0,25 invullen
etc.</t>
        </r>
      </text>
    </comment>
    <comment ref="E27"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7" authorId="0">
      <text>
        <r>
          <rPr>
            <sz val="9"/>
            <rFont val="Tahoma"/>
            <family val="2"/>
          </rPr>
          <t>Hier moet U het afschrijvingspercentage van het werktuig invullen.</t>
        </r>
      </text>
    </comment>
    <comment ref="H27" authorId="0">
      <text>
        <r>
          <rPr>
            <sz val="9"/>
            <rFont val="Tahoma"/>
            <family val="2"/>
          </rPr>
          <t>Hier moet U het onderhoudspercentage van het werktuig invullen.</t>
        </r>
      </text>
    </comment>
    <comment ref="D28" authorId="0">
      <text>
        <r>
          <rPr>
            <sz val="9"/>
            <rFont val="Tahoma"/>
            <family val="2"/>
          </rPr>
          <t>Hier moet U het aantal werktuigen invullen.
Bij samenwerking met buren:
- met 1 buur: 0,5 invullen
- met 2 buren: 0,33 invullen
- met 3 buren: 0,25 invullen
etc.</t>
        </r>
      </text>
    </comment>
    <comment ref="E28"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8" authorId="0">
      <text>
        <r>
          <rPr>
            <sz val="9"/>
            <rFont val="Tahoma"/>
            <family val="2"/>
          </rPr>
          <t>Hier moet U het afschrijvingspercentage van het werktuig invullen.</t>
        </r>
      </text>
    </comment>
    <comment ref="H28" authorId="0">
      <text>
        <r>
          <rPr>
            <sz val="9"/>
            <rFont val="Tahoma"/>
            <family val="2"/>
          </rPr>
          <t>Hier moet U het onderhoudspercentage van het werktuig invullen.</t>
        </r>
      </text>
    </comment>
    <comment ref="D29" authorId="0">
      <text>
        <r>
          <rPr>
            <sz val="9"/>
            <rFont val="Tahoma"/>
            <family val="2"/>
          </rPr>
          <t>Hier moet U het aantal werktuigen invullen.
Bij samenwerking met buren:
- met 1 buur: 0,5 invullen
- met 2 buren: 0,33 invullen
- met 3 buren: 0,25 invullen
etc.</t>
        </r>
      </text>
    </comment>
    <comment ref="E2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29" authorId="0">
      <text>
        <r>
          <rPr>
            <sz val="9"/>
            <rFont val="Tahoma"/>
            <family val="2"/>
          </rPr>
          <t>Hier moet U het afschrijvingspercentage van het werktuig invullen.</t>
        </r>
      </text>
    </comment>
    <comment ref="H29" authorId="0">
      <text>
        <r>
          <rPr>
            <sz val="9"/>
            <rFont val="Tahoma"/>
            <family val="2"/>
          </rPr>
          <t>Hier moet U het onderhoudspercentage van het werktuig invullen.</t>
        </r>
      </text>
    </comment>
    <comment ref="D30" authorId="0">
      <text>
        <r>
          <rPr>
            <sz val="9"/>
            <rFont val="Tahoma"/>
            <family val="2"/>
          </rPr>
          <t>Hier moet U het aantal werktuigen invullen.
Bij samenwerking met buren:
- met 1 buur: 0,5 invullen
- met 2 buren: 0,33 invullen
- met 3 buren: 0,25 invullen
etc.</t>
        </r>
      </text>
    </comment>
    <comment ref="E30"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0" authorId="0">
      <text>
        <r>
          <rPr>
            <sz val="9"/>
            <rFont val="Tahoma"/>
            <family val="2"/>
          </rPr>
          <t>Hier moet U het afschrijvingspercentage van het werktuig invullen.</t>
        </r>
      </text>
    </comment>
    <comment ref="H30" authorId="0">
      <text>
        <r>
          <rPr>
            <sz val="9"/>
            <rFont val="Tahoma"/>
            <family val="2"/>
          </rPr>
          <t>Hier moet U het onderhoudspercentage van het werktuig invullen.</t>
        </r>
      </text>
    </comment>
    <comment ref="D31" authorId="0">
      <text>
        <r>
          <rPr>
            <sz val="9"/>
            <rFont val="Tahoma"/>
            <family val="2"/>
          </rPr>
          <t>Hier moet U het aantal werktuigen invullen.
Bij samenwerking met buren:
- met 1 buur: 0,5 invullen
- met 2 buren: 0,33 invullen
- met 3 buren: 0,25 invullen
etc.</t>
        </r>
      </text>
    </comment>
    <comment ref="E3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1" authorId="0">
      <text>
        <r>
          <rPr>
            <sz val="9"/>
            <rFont val="Tahoma"/>
            <family val="2"/>
          </rPr>
          <t>Hier moet U het afschrijvingspercentage van het werktuig invullen.</t>
        </r>
      </text>
    </comment>
    <comment ref="H31" authorId="0">
      <text>
        <r>
          <rPr>
            <sz val="9"/>
            <rFont val="Tahoma"/>
            <family val="2"/>
          </rPr>
          <t>Hier moet U het onderhoudspercentage van het werktuig invullen.</t>
        </r>
      </text>
    </comment>
    <comment ref="D32" authorId="0">
      <text>
        <r>
          <rPr>
            <sz val="9"/>
            <rFont val="Tahoma"/>
            <family val="2"/>
          </rPr>
          <t>Hier moet U het aantal werktuigen invullen.
Bij samenwerking met buren:
- met 1 buur: 0,5 invullen
- met 2 buren: 0,33 invullen
- met 3 buren: 0,25 invullen
etc.</t>
        </r>
      </text>
    </comment>
    <comment ref="E3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2" authorId="0">
      <text>
        <r>
          <rPr>
            <sz val="9"/>
            <rFont val="Tahoma"/>
            <family val="2"/>
          </rPr>
          <t>Hier moet U het afschrijvingspercentage van het werktuig invullen.</t>
        </r>
      </text>
    </comment>
    <comment ref="H32" authorId="0">
      <text>
        <r>
          <rPr>
            <sz val="9"/>
            <rFont val="Tahoma"/>
            <family val="2"/>
          </rPr>
          <t>Hier moet U het onderhoudspercentage van het werktuig invullen.</t>
        </r>
      </text>
    </comment>
    <comment ref="D33" authorId="0">
      <text>
        <r>
          <rPr>
            <sz val="9"/>
            <rFont val="Tahoma"/>
            <family val="2"/>
          </rPr>
          <t>Hier moet U het aantal werktuigen invullen.
Bij samenwerking met buren:
- met 1 buur: 0,5 invullen
- met 2 buren: 0,33 invullen
- met 3 buren: 0,25 invullen
etc.</t>
        </r>
      </text>
    </comment>
    <comment ref="E3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3" authorId="0">
      <text>
        <r>
          <rPr>
            <sz val="9"/>
            <rFont val="Tahoma"/>
            <family val="2"/>
          </rPr>
          <t>Hier moet U het afschrijvingspercentage van het werktuig invullen.</t>
        </r>
      </text>
    </comment>
    <comment ref="H33" authorId="0">
      <text>
        <r>
          <rPr>
            <sz val="9"/>
            <rFont val="Tahoma"/>
            <family val="2"/>
          </rPr>
          <t>Hier moet U het onderhoudspercentage van het werktuig invullen.</t>
        </r>
      </text>
    </comment>
    <comment ref="D35" authorId="0">
      <text>
        <r>
          <rPr>
            <sz val="9"/>
            <rFont val="Tahoma"/>
            <family val="2"/>
          </rPr>
          <t>Hier moet U het aantal werktuigen invullen.
Bij samenwerking met buren:
- met 1 buur: 0,5 invullen
- met 2 buren: 0,33 invullen
- met 3 buren: 0,25 invullen
etc.</t>
        </r>
      </text>
    </comment>
    <comment ref="E35"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5" authorId="0">
      <text>
        <r>
          <rPr>
            <sz val="9"/>
            <rFont val="Tahoma"/>
            <family val="2"/>
          </rPr>
          <t>Hier moet U het afschrijvingspercentage invullen.</t>
        </r>
      </text>
    </comment>
    <comment ref="H35" authorId="0">
      <text>
        <r>
          <rPr>
            <sz val="9"/>
            <rFont val="Tahoma"/>
            <family val="2"/>
          </rPr>
          <t>Hier moet U het onderhoudspercentage invullen.</t>
        </r>
      </text>
    </comment>
    <comment ref="D38" authorId="0">
      <text>
        <r>
          <rPr>
            <sz val="9"/>
            <rFont val="Tahoma"/>
            <family val="2"/>
          </rPr>
          <t>Hier moet U het aantal werktuigen invullen.
Bij samenwerking met buren:
- met 1 buur: 0,5 invullen
- met 2 buren: 0,33 invullen
- met 3 buren: 0,25 invullen
etc.</t>
        </r>
      </text>
    </comment>
    <comment ref="E38"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8" authorId="0">
      <text>
        <r>
          <rPr>
            <sz val="9"/>
            <rFont val="Tahoma"/>
            <family val="2"/>
          </rPr>
          <t>Hier moet U het afschrijvingspercentage invullen.</t>
        </r>
      </text>
    </comment>
    <comment ref="H38" authorId="0">
      <text>
        <r>
          <rPr>
            <sz val="9"/>
            <rFont val="Tahoma"/>
            <family val="2"/>
          </rPr>
          <t>Hier moet U het onderhoudspercentage invullen.</t>
        </r>
      </text>
    </comment>
    <comment ref="D39" authorId="0">
      <text>
        <r>
          <rPr>
            <sz val="9"/>
            <rFont val="Tahoma"/>
            <family val="2"/>
          </rPr>
          <t>Hier moet U het aantal werktuigen invullen.
Bij samenwerking met buren:
- met 1 buur: 0,5 invullen
- met 2 buren: 0,33 invullen
- met 3 buren: 0,25 invullen
etc.</t>
        </r>
      </text>
    </comment>
    <comment ref="E39"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39" authorId="0">
      <text>
        <r>
          <rPr>
            <sz val="9"/>
            <rFont val="Tahoma"/>
            <family val="2"/>
          </rPr>
          <t>Hier moet U het afschrijvingspercentage invullen.</t>
        </r>
      </text>
    </comment>
    <comment ref="H39" authorId="0">
      <text>
        <r>
          <rPr>
            <sz val="9"/>
            <rFont val="Tahoma"/>
            <family val="2"/>
          </rPr>
          <t>Hier moet U het onderhoudspercentage invullen.</t>
        </r>
      </text>
    </comment>
    <comment ref="D40" authorId="0">
      <text>
        <r>
          <rPr>
            <sz val="9"/>
            <rFont val="Tahoma"/>
            <family val="2"/>
          </rPr>
          <t>Hier moet U het aantal werktuigen invullen.
Bij samenwerking met buren:
- met 1 buur: 0,5 invullen
- met 2 buren: 0,33 invullen
- met 3 buren: 0,25 invullen
etc.</t>
        </r>
      </text>
    </comment>
    <comment ref="E40"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40" authorId="0">
      <text>
        <r>
          <rPr>
            <sz val="9"/>
            <rFont val="Tahoma"/>
            <family val="2"/>
          </rPr>
          <t>Hier moet U het afschrijvingspercentage van het werktuig invullen.</t>
        </r>
      </text>
    </comment>
    <comment ref="H40" authorId="0">
      <text>
        <r>
          <rPr>
            <sz val="9"/>
            <rFont val="Tahoma"/>
            <family val="2"/>
          </rPr>
          <t>Hier moet U het onderhoudspercentage van het werktuig invullen.</t>
        </r>
      </text>
    </comment>
    <comment ref="D41" authorId="0">
      <text>
        <r>
          <rPr>
            <sz val="9"/>
            <rFont val="Tahoma"/>
            <family val="2"/>
          </rPr>
          <t>Hier moet U het aantal werktuigen invullen.
Bij samenwerking met buren:
- met 1 buur: 0,5 invullen
- met 2 buren: 0,33 invullen
- met 3 buren: 0,25 invullen
etc.</t>
        </r>
      </text>
    </comment>
    <comment ref="E41"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41" authorId="0">
      <text>
        <r>
          <rPr>
            <sz val="9"/>
            <rFont val="Tahoma"/>
            <family val="2"/>
          </rPr>
          <t>Hier moet U het afschrijvingspercentage van het werktuig invullen.</t>
        </r>
      </text>
    </comment>
    <comment ref="H41" authorId="0">
      <text>
        <r>
          <rPr>
            <sz val="9"/>
            <rFont val="Tahoma"/>
            <family val="2"/>
          </rPr>
          <t>Hier moet U het onderhoudspercentage van het werktuig invullen.</t>
        </r>
      </text>
    </comment>
    <comment ref="D42" authorId="0">
      <text>
        <r>
          <rPr>
            <sz val="9"/>
            <rFont val="Tahoma"/>
            <family val="2"/>
          </rPr>
          <t>Hier moet U het aantal werktuigen invullen.
Bij samenwerking met buren:
- met 1 buur: 0,5 invullen
- met 2 buren: 0,33 invullen
- met 3 buren: 0,25 invullen
etc.</t>
        </r>
      </text>
    </comment>
    <comment ref="E42"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42" authorId="0">
      <text>
        <r>
          <rPr>
            <sz val="9"/>
            <rFont val="Tahoma"/>
            <family val="2"/>
          </rPr>
          <t>Hier moet U het afschrijvingspercentage invullen.</t>
        </r>
      </text>
    </comment>
    <comment ref="H42" authorId="0">
      <text>
        <r>
          <rPr>
            <sz val="9"/>
            <rFont val="Tahoma"/>
            <family val="2"/>
          </rPr>
          <t>Hier moet U het onderhoudspercentage invullen.</t>
        </r>
      </text>
    </comment>
    <comment ref="D43" authorId="0">
      <text>
        <r>
          <rPr>
            <sz val="9"/>
            <rFont val="Tahoma"/>
            <family val="2"/>
          </rPr>
          <t>Hier moet U het aantal werktuigen invullen.
Bij samenwerking met buren:
- met 1 buur: 0,5 invullen
- met 2 buren: 0,33 invullen
- met 3 buren: 0,25 invullen
etc.</t>
        </r>
      </text>
    </comment>
    <comment ref="E43" authorId="0">
      <text>
        <r>
          <rPr>
            <sz val="9"/>
            <rFont val="Tahoma"/>
            <family val="2"/>
          </rPr>
          <t xml:space="preserve">Hier de </t>
        </r>
        <r>
          <rPr>
            <u val="single"/>
            <sz val="9"/>
            <rFont val="Tahoma"/>
            <family val="2"/>
          </rPr>
          <t>vervangingswaarde per werktuig</t>
        </r>
        <r>
          <rPr>
            <sz val="9"/>
            <rFont val="Tahoma"/>
            <family val="2"/>
          </rPr>
          <t xml:space="preserve"> invullen.
Als het een 2e-hands-werktuig, dus de 2e-handsprijs!</t>
        </r>
      </text>
    </comment>
    <comment ref="F43" authorId="0">
      <text>
        <r>
          <rPr>
            <sz val="9"/>
            <rFont val="Tahoma"/>
            <family val="2"/>
          </rPr>
          <t>Hier moet U het afschrijvingspercentage invullen.</t>
        </r>
      </text>
    </comment>
    <comment ref="H43" authorId="0">
      <text>
        <r>
          <rPr>
            <sz val="9"/>
            <rFont val="Tahoma"/>
            <family val="2"/>
          </rPr>
          <t>Hier moet U het onderhoudspercentage invullen.</t>
        </r>
      </text>
    </comment>
  </commentList>
</comments>
</file>

<file path=xl/comments4.xml><?xml version="1.0" encoding="utf-8"?>
<comments xmlns="http://schemas.openxmlformats.org/spreadsheetml/2006/main">
  <authors>
    <author>Een tevreden gebruiker van Microsoft Office</author>
    <author>Storkhorst</author>
    <author>B. Storkhorst</author>
  </authors>
  <commentList>
    <comment ref="G14" authorId="0">
      <text>
        <r>
          <rPr>
            <sz val="9"/>
            <rFont val="Tahoma"/>
            <family val="2"/>
          </rPr>
          <t>Hier moet U het totale aantal ha invullen dat is gepacht.</t>
        </r>
      </text>
    </comment>
    <comment ref="I14" authorId="0">
      <text>
        <r>
          <rPr>
            <sz val="9"/>
            <rFont val="Tahoma"/>
            <family val="2"/>
          </rPr>
          <t>Hier moet U de pachtprijs per ha invullen.</t>
        </r>
      </text>
    </comment>
    <comment ref="G15" authorId="0">
      <text>
        <r>
          <rPr>
            <sz val="9"/>
            <rFont val="Tahoma"/>
            <family val="2"/>
          </rPr>
          <t>Hier moet U het aantal gebouwen invullen dat is gepacht.</t>
        </r>
      </text>
    </comment>
    <comment ref="I15" authorId="0">
      <text>
        <r>
          <rPr>
            <sz val="9"/>
            <rFont val="Tahoma"/>
            <family val="2"/>
          </rPr>
          <t>Hier moet U de gemiddelde pachtprijs per gebouw invullen.</t>
        </r>
      </text>
    </comment>
    <comment ref="G16" authorId="0">
      <text>
        <r>
          <rPr>
            <sz val="9"/>
            <rFont val="Tahoma"/>
            <family val="2"/>
          </rPr>
          <t>Hier moet U het aantal ha invullen waarover grond- en waterschapslasten betaald worden (alle grond in eigendom, dus ook de bouwkavels).</t>
        </r>
      </text>
    </comment>
    <comment ref="I16" authorId="0">
      <text>
        <r>
          <rPr>
            <sz val="9"/>
            <rFont val="Tahoma"/>
            <family val="2"/>
          </rPr>
          <t>Hier moet U de grond- en waterschapslasten per ha invullen.</t>
        </r>
      </text>
    </comment>
    <comment ref="D17" authorId="0">
      <text>
        <r>
          <rPr>
            <sz val="9"/>
            <rFont val="Tahoma"/>
            <family val="2"/>
          </rPr>
          <t>Hier moet U het aantal ha invullen dat in eigendom is (zonder de bouwkavels).</t>
        </r>
      </text>
    </comment>
    <comment ref="F17" authorId="0">
      <text>
        <r>
          <rPr>
            <sz val="9"/>
            <rFont val="Tahoma"/>
            <family val="2"/>
          </rPr>
          <t>Hier moet U de agrarische waarde per ha grond invullen.</t>
        </r>
      </text>
    </comment>
    <comment ref="I17" authorId="0">
      <text>
        <r>
          <rPr>
            <sz val="9"/>
            <rFont val="Tahoma"/>
            <family val="2"/>
          </rPr>
          <t>Hier moet U het rente-percentage invullen. Het beste kunt U hetzelfde percentage als in de Saldoberekening gebruiken.</t>
        </r>
      </text>
    </comment>
    <comment ref="C20" authorId="0">
      <text>
        <r>
          <rPr>
            <sz val="9"/>
            <rFont val="Tahoma"/>
            <family val="2"/>
          </rPr>
          <t>Hier moet U het aantal ha invullen dat is gedraineerd.</t>
        </r>
      </text>
    </comment>
    <comment ref="D20" authorId="0">
      <text>
        <r>
          <rPr>
            <sz val="9"/>
            <rFont val="Tahoma"/>
            <family val="2"/>
          </rPr>
          <t>Hier moet U de waarde per ha invullen.</t>
        </r>
      </text>
    </comment>
    <comment ref="F20" authorId="0">
      <text>
        <r>
          <rPr>
            <sz val="9"/>
            <rFont val="Tahoma"/>
            <family val="2"/>
          </rPr>
          <t>Vermeld de ouderdom van dit onderdeel in jaren</t>
        </r>
      </text>
    </comment>
    <comment ref="H20" authorId="0">
      <text>
        <r>
          <rPr>
            <sz val="9"/>
            <rFont val="Tahoma"/>
            <family val="2"/>
          </rPr>
          <t>Hier moet U het afschrijvings-percentage invullen (zie KWIN).</t>
        </r>
      </text>
    </comment>
    <comment ref="I20" authorId="0">
      <text>
        <r>
          <rPr>
            <sz val="9"/>
            <rFont val="Tahoma"/>
            <family val="2"/>
          </rPr>
          <t>Hier moet U het gemiddelde rente-percentage invullen
(Berekening: (begin waarde + restwaarde) * werkelijke rente-percentage --&gt; vb. ((100% + 0%) / 2) * 9% = 4,5%).</t>
        </r>
      </text>
    </comment>
    <comment ref="J20" authorId="0">
      <text>
        <r>
          <rPr>
            <sz val="9"/>
            <rFont val="Tahoma"/>
            <family val="2"/>
          </rPr>
          <t>Hier moet U het onderhouds-percentage invullen (zie KWIN).</t>
        </r>
      </text>
    </comment>
    <comment ref="C25" authorId="0">
      <text>
        <r>
          <rPr>
            <sz val="9"/>
            <rFont val="Tahoma"/>
            <family val="2"/>
          </rPr>
          <t>Hier moet U de naam of een omschrijving van een gebouw of installatie invullen.</t>
        </r>
      </text>
    </comment>
    <comment ref="F25" authorId="0">
      <text>
        <r>
          <rPr>
            <sz val="9"/>
            <rFont val="Tahoma"/>
            <family val="2"/>
          </rPr>
          <t>Hier moet U de ouderdom van een gebouw of installatie invullen (in jaren).</t>
        </r>
      </text>
    </comment>
    <comment ref="G25" authorId="0">
      <text>
        <r>
          <rPr>
            <sz val="9"/>
            <rFont val="Tahoma"/>
            <family val="2"/>
          </rPr>
          <t>Hier moet U de vervangingswaarde van een gebouw of instalatie invullen.</t>
        </r>
      </text>
    </comment>
    <comment ref="H25" authorId="0">
      <text>
        <r>
          <rPr>
            <sz val="9"/>
            <rFont val="Tahoma"/>
            <family val="2"/>
          </rPr>
          <t>Hier moet U het afschrijvings-percentage invullen (zie KWIN).</t>
        </r>
      </text>
    </comment>
    <comment ref="I25" authorId="0">
      <text>
        <r>
          <rPr>
            <sz val="9"/>
            <rFont val="Tahoma"/>
            <family val="2"/>
          </rPr>
          <t>Hier moet U het gemiddelde rente-percentage invullen (Berekening: (begin waarde + restwaarde) * werkelijke rente-percentage --&gt; vb. ((100% + 0%) / 2) * 9% = 4,5%).</t>
        </r>
      </text>
    </comment>
    <comment ref="J25" authorId="0">
      <text>
        <r>
          <rPr>
            <sz val="9"/>
            <rFont val="Tahoma"/>
            <family val="2"/>
          </rPr>
          <t>Hier moet U het onderhouds-percentage invullen (zie KWIN).</t>
        </r>
      </text>
    </comment>
    <comment ref="C26" authorId="0">
      <text>
        <r>
          <rPr>
            <sz val="9"/>
            <rFont val="Tahoma"/>
            <family val="2"/>
          </rPr>
          <t>Hier moet U de naam of een omschrijving van een gebouw of installatie invullen.</t>
        </r>
      </text>
    </comment>
    <comment ref="F26" authorId="0">
      <text>
        <r>
          <rPr>
            <sz val="9"/>
            <rFont val="Tahoma"/>
            <family val="2"/>
          </rPr>
          <t>Hier moet U de ouderdom van een gebouw of installatie invullen (in jaren).</t>
        </r>
      </text>
    </comment>
    <comment ref="G26" authorId="0">
      <text>
        <r>
          <rPr>
            <sz val="9"/>
            <rFont val="Tahoma"/>
            <family val="2"/>
          </rPr>
          <t>Hier moet U de vervangingswaarde van een gebouw of instalatie invullen.</t>
        </r>
      </text>
    </comment>
    <comment ref="H26" authorId="0">
      <text>
        <r>
          <rPr>
            <sz val="9"/>
            <rFont val="Tahoma"/>
            <family val="2"/>
          </rPr>
          <t>Hier moet U het afschrijvings-percentage invullen (zie KWIN).</t>
        </r>
      </text>
    </comment>
    <comment ref="I26" authorId="0">
      <text>
        <r>
          <rPr>
            <sz val="9"/>
            <rFont val="Tahoma"/>
            <family val="2"/>
          </rPr>
          <t>Hier moet U het gemiddelde rente-percentage invullen (Berekening: (begin waarde + restwaarde) * werkelijke rente-percentage --&gt; vb. ((100% + 0%) / 2) * 9% = 4,5%).</t>
        </r>
      </text>
    </comment>
    <comment ref="J26" authorId="0">
      <text>
        <r>
          <rPr>
            <sz val="9"/>
            <rFont val="Tahoma"/>
            <family val="2"/>
          </rPr>
          <t>Hier moet U het onderhouds-percentage invullen (zie KWIN).</t>
        </r>
      </text>
    </comment>
    <comment ref="C27" authorId="0">
      <text>
        <r>
          <rPr>
            <sz val="9"/>
            <rFont val="Tahoma"/>
            <family val="2"/>
          </rPr>
          <t>Hier moet U de naam of een omschrijving van een gebouw of installatie invullen.</t>
        </r>
      </text>
    </comment>
    <comment ref="F27" authorId="0">
      <text>
        <r>
          <rPr>
            <sz val="9"/>
            <rFont val="Tahoma"/>
            <family val="2"/>
          </rPr>
          <t>Hier moet U de ouderdom van een gebouw of installatie invullen (in jaren).</t>
        </r>
      </text>
    </comment>
    <comment ref="G27" authorId="0">
      <text>
        <r>
          <rPr>
            <sz val="9"/>
            <rFont val="Tahoma"/>
            <family val="2"/>
          </rPr>
          <t>Hier moet U de vervangingswaarde van een gebouw of instalatie invullen.</t>
        </r>
      </text>
    </comment>
    <comment ref="H27" authorId="0">
      <text>
        <r>
          <rPr>
            <sz val="9"/>
            <rFont val="Tahoma"/>
            <family val="2"/>
          </rPr>
          <t>Hier moet U het afschrijvings-percentage invullen (zie KWIN).</t>
        </r>
      </text>
    </comment>
    <comment ref="I27" authorId="0">
      <text>
        <r>
          <rPr>
            <sz val="9"/>
            <rFont val="Tahoma"/>
            <family val="2"/>
          </rPr>
          <t>Hier moet U het gemiddelde rente-percentage invullen (Berekening: (begin waarde + restwaarde) * werkelijke rente-percentage --&gt; vb. ((100% + 0%) / 2) * 9% = 4,5%).</t>
        </r>
      </text>
    </comment>
    <comment ref="J27" authorId="0">
      <text>
        <r>
          <rPr>
            <sz val="9"/>
            <rFont val="Tahoma"/>
            <family val="2"/>
          </rPr>
          <t>Hier moet U het onderhouds-percentage invullen (zie KWIN).</t>
        </r>
      </text>
    </comment>
    <comment ref="G32" authorId="0">
      <text>
        <r>
          <rPr>
            <sz val="9"/>
            <rFont val="Tahoma"/>
            <family val="2"/>
          </rPr>
          <t>Hier staat de totale vervangingswaarde van de machines en werktuigen. Dit wordt berekend in het tabblad overzicht werktuigen.</t>
        </r>
      </text>
    </comment>
    <comment ref="H32" authorId="0">
      <text>
        <r>
          <rPr>
            <sz val="9"/>
            <rFont val="Tahoma"/>
            <family val="2"/>
          </rPr>
          <t>Hier staat het gemiddelde afschrijvings-percentage. Dit wordt berekend in het tabblad ´Overzicht werktuigen´.</t>
        </r>
      </text>
    </comment>
    <comment ref="I32" authorId="0">
      <text>
        <r>
          <rPr>
            <sz val="9"/>
            <rFont val="Tahoma"/>
            <family val="2"/>
          </rPr>
          <t>Hier staat het gemiddelde rentepercentage. Dit wordt berekend in het tabblad ´Overzicht werktuigen´.</t>
        </r>
      </text>
    </comment>
    <comment ref="J32" authorId="0">
      <text>
        <r>
          <rPr>
            <sz val="9"/>
            <rFont val="Tahoma"/>
            <family val="2"/>
          </rPr>
          <t>Hier staat het gemiddelde onderhoudspercentage. Dit wordt berekend in het tabblad ´Overzicht werktuigen´.</t>
        </r>
      </text>
    </comment>
    <comment ref="K34" authorId="0">
      <text>
        <r>
          <rPr>
            <sz val="9"/>
            <rFont val="Tahoma"/>
            <family val="2"/>
          </rPr>
          <t>Zie tabblad werktuigen.</t>
        </r>
      </text>
    </comment>
    <comment ref="G41" authorId="1">
      <text>
        <r>
          <rPr>
            <sz val="9"/>
            <rFont val="Tahoma"/>
            <family val="2"/>
          </rPr>
          <t>het aantal VAK's betaalde werknemers invullen</t>
        </r>
      </text>
    </comment>
    <comment ref="I41" authorId="1">
      <text>
        <r>
          <rPr>
            <sz val="9"/>
            <rFont val="Tahoma"/>
            <family val="2"/>
          </rPr>
          <t>gemiddeld betaald loon per werknemer invullen</t>
        </r>
      </text>
    </comment>
    <comment ref="K41" authorId="0">
      <text>
        <r>
          <rPr>
            <sz val="9"/>
            <rFont val="Tahoma"/>
            <family val="2"/>
          </rPr>
          <t>Hier moet U het totale bedrag aan te betalen loon vreemd invullen.</t>
        </r>
      </text>
    </comment>
    <comment ref="G36" authorId="1">
      <text>
        <r>
          <rPr>
            <sz val="9"/>
            <rFont val="Tahoma"/>
            <family val="2"/>
          </rPr>
          <t>het aantal VAK's meewerkende gezinsleden invullen</t>
        </r>
      </text>
    </comment>
    <comment ref="I36" authorId="1">
      <text>
        <r>
          <rPr>
            <sz val="9"/>
            <rFont val="Tahoma"/>
            <family val="2"/>
          </rPr>
          <t>het berekende loon per VAK voor meewerkende gezinsleden invullen</t>
        </r>
      </text>
    </comment>
    <comment ref="K36" authorId="0">
      <text>
        <r>
          <rPr>
            <sz val="9"/>
            <rFont val="Tahoma"/>
            <family val="2"/>
          </rPr>
          <t>Hier moet U het totale bedrag aan berekend loon meewerkende gezinsleden invullen.</t>
        </r>
      </text>
    </comment>
    <comment ref="G37" authorId="0">
      <text>
        <r>
          <rPr>
            <sz val="9"/>
            <rFont val="Tahoma"/>
            <family val="2"/>
          </rPr>
          <t>Hier moet U het aantal VAK (volwaardige arbeidskracht) invullen waarvoor de ondernemer op het bedrijf aanwezig is (maximaal 1 VAK).</t>
        </r>
      </text>
    </comment>
    <comment ref="I37" authorId="0">
      <text>
        <r>
          <rPr>
            <sz val="9"/>
            <rFont val="Tahoma"/>
            <family val="2"/>
          </rPr>
          <t>Hier moet U het loon van een volwaardige arbeidskracht (VAK) invullen (zie KWIN).</t>
        </r>
      </text>
    </comment>
    <comment ref="G38" authorId="1">
      <text>
        <r>
          <rPr>
            <sz val="9"/>
            <rFont val="Tahoma"/>
            <family val="2"/>
          </rPr>
          <t>Hier moet U het aantal VAK (volwaardige arbeidskracht) invullen waarvoor de ondernemer op het bedrijf aanwezig is (maximaal 1 VAK).</t>
        </r>
      </text>
    </comment>
    <comment ref="I38" authorId="0">
      <text>
        <r>
          <rPr>
            <sz val="9"/>
            <rFont val="Tahoma"/>
            <family val="2"/>
          </rPr>
          <t>Hier moet U het loon van een volwaardige arbeidskracht (VAK) invullen (zie KWIN).</t>
        </r>
      </text>
    </comment>
    <comment ref="G39" authorId="1">
      <text>
        <r>
          <rPr>
            <sz val="9"/>
            <rFont val="Tahoma"/>
            <family val="2"/>
          </rPr>
          <t>Hier moet U het aantal VAK (volwaardige arbeidskracht) invullen waarvoor de ondernemer op het bedrijf aanwezig is (maximaal 1 VAK).</t>
        </r>
      </text>
    </comment>
    <comment ref="I39" authorId="1">
      <text>
        <r>
          <rPr>
            <sz val="9"/>
            <rFont val="Tahoma"/>
            <family val="2"/>
          </rPr>
          <t>Hier moet U het loon van een volwaardige arbeidskracht (VAK) invullen (zie KWIN).</t>
        </r>
      </text>
    </comment>
    <comment ref="K42" authorId="0">
      <text>
        <r>
          <rPr>
            <sz val="9"/>
            <rFont val="Tahoma"/>
            <family val="2"/>
          </rPr>
          <t>Hier moet U de algemene kosten invullen.</t>
        </r>
      </text>
    </comment>
    <comment ref="G21" authorId="1">
      <text>
        <r>
          <rPr>
            <sz val="9"/>
            <rFont val="Tahoma"/>
            <family val="2"/>
          </rPr>
          <t>Vul hier de waarde van de aangekochte productierechten op de beginbalans van dit jaar in.</t>
        </r>
      </text>
    </comment>
    <comment ref="I21" authorId="0">
      <text>
        <r>
          <rPr>
            <sz val="9"/>
            <rFont val="Tahoma"/>
            <family val="2"/>
          </rPr>
          <t>Hier moet U het rente-percentage invullen. Het beste kunt U hetzelfde percentage als in de Saldoberekening gebruiken.</t>
        </r>
      </text>
    </comment>
    <comment ref="H21" authorId="1">
      <text>
        <r>
          <rPr>
            <sz val="9"/>
            <rFont val="Tahoma"/>
            <family val="2"/>
          </rPr>
          <t>vul hier de afschrijving in van de aangekochte productierechten (afschrijven: 12,5% van de aankoopwaarde!)</t>
        </r>
      </text>
    </comment>
    <comment ref="K23" authorId="1">
      <text>
        <r>
          <rPr>
            <sz val="9"/>
            <rFont val="Tahoma"/>
            <family val="2"/>
          </rPr>
          <t>het totaalbedrag aan mestafzet en heffingen</t>
        </r>
      </text>
    </comment>
    <comment ref="O2" authorId="1">
      <text>
        <r>
          <rPr>
            <sz val="9"/>
            <rFont val="Tahoma"/>
            <family val="2"/>
          </rPr>
          <t>Zie bedrijfsgegevens</t>
        </r>
      </text>
    </comment>
    <comment ref="K33" authorId="1">
      <text>
        <r>
          <rPr>
            <sz val="9"/>
            <rFont val="Tahoma"/>
            <family val="2"/>
          </rPr>
          <t>Zie tabblad werktuigen</t>
        </r>
      </text>
    </comment>
    <comment ref="K35" authorId="1">
      <text>
        <r>
          <rPr>
            <sz val="9"/>
            <rFont val="Tahoma"/>
            <family val="2"/>
          </rPr>
          <t>Zie tabblad werktuigen.</t>
        </r>
      </text>
    </comment>
    <comment ref="G22" authorId="0">
      <text>
        <r>
          <rPr>
            <sz val="9"/>
            <rFont val="Tahoma"/>
            <family val="2"/>
          </rPr>
          <t>Hier moet U invullen hoeveel kg melk er is geleasd.</t>
        </r>
      </text>
    </comment>
    <comment ref="I22" authorId="0">
      <text>
        <r>
          <rPr>
            <sz val="9"/>
            <rFont val="Tahoma"/>
            <family val="2"/>
          </rPr>
          <t>Hier moet U de prijs per kg melk invullen.</t>
        </r>
      </text>
    </comment>
    <comment ref="K22" authorId="0">
      <text>
        <r>
          <rPr>
            <sz val="9"/>
            <rFont val="Tahoma"/>
            <family val="2"/>
          </rPr>
          <t>Als in deze cel staat: ##### , dan heeft U waarschijnlijk in de kolom hoeveelheid of de kolom prijs een punt i.p.v. een komma gebruikt als decimaal-scheidingsteken.</t>
        </r>
      </text>
    </comment>
    <comment ref="S17" authorId="2">
      <text>
        <r>
          <rPr>
            <sz val="9"/>
            <rFont val="Tahoma"/>
            <family val="2"/>
          </rPr>
          <t>Berekening:
aantal ha's x waarde per ha</t>
        </r>
      </text>
    </comment>
    <comment ref="S21" authorId="2">
      <text>
        <r>
          <rPr>
            <sz val="9"/>
            <rFont val="Tahoma"/>
            <family val="2"/>
          </rPr>
          <t xml:space="preserve">is gelijk aan de waarde op de beginbalans
</t>
        </r>
      </text>
    </comment>
    <comment ref="S25" authorId="2">
      <text>
        <r>
          <rPr>
            <sz val="9"/>
            <rFont val="Tahoma"/>
            <family val="2"/>
          </rPr>
          <t>berekening:
afschrijving per jaar x aantal jaren resterende levensduur</t>
        </r>
      </text>
    </comment>
    <comment ref="S26" authorId="2">
      <text>
        <r>
          <rPr>
            <sz val="8"/>
            <rFont val="Tahoma"/>
            <family val="2"/>
          </rPr>
          <t>berekening:
afschrijving per jaar x aantal jaren resterende levensduur</t>
        </r>
      </text>
    </comment>
    <comment ref="S27" authorId="2">
      <text>
        <r>
          <rPr>
            <sz val="9"/>
            <rFont val="Tahoma"/>
            <family val="2"/>
          </rPr>
          <t>berekening:
afschrijving per jaar x aantal jaren resterende levensduur</t>
        </r>
      </text>
    </comment>
    <comment ref="S31" authorId="2">
      <text>
        <r>
          <rPr>
            <sz val="9"/>
            <rFont val="Tahoma"/>
            <family val="2"/>
          </rPr>
          <t>berekening:
afschrijving per jaar x aantal jaren resterende levensduur</t>
        </r>
      </text>
    </comment>
    <comment ref="S32" authorId="2">
      <text>
        <r>
          <rPr>
            <sz val="9"/>
            <rFont val="Tahoma"/>
            <family val="2"/>
          </rPr>
          <t>Berekening gemiddelde waarde = (vervangingswaarde + restwaarde)/2</t>
        </r>
      </text>
    </comment>
  </commentList>
</comments>
</file>

<file path=xl/comments5.xml><?xml version="1.0" encoding="utf-8"?>
<comments xmlns="http://schemas.openxmlformats.org/spreadsheetml/2006/main">
  <authors>
    <author>Storkhorst</author>
    <author>Alfons van den Belt</author>
    <author>Bennie Storkhorst</author>
    <author>.</author>
    <author>AOC-OOST</author>
  </authors>
  <commentList>
    <comment ref="H7" authorId="0">
      <text>
        <r>
          <rPr>
            <sz val="9"/>
            <rFont val="Tahoma"/>
            <family val="2"/>
          </rPr>
          <t>geleend bedrag beginbalans x rente%</t>
        </r>
      </text>
    </comment>
    <comment ref="H8" authorId="0">
      <text>
        <r>
          <rPr>
            <sz val="9"/>
            <rFont val="Tahoma"/>
            <family val="2"/>
          </rPr>
          <t>geleend bedrag beginbalans x rente%</t>
        </r>
      </text>
    </comment>
    <comment ref="H9" authorId="0">
      <text>
        <r>
          <rPr>
            <sz val="9"/>
            <rFont val="Tahoma"/>
            <family val="2"/>
          </rPr>
          <t>geleend bedrag beginbalans x rente%</t>
        </r>
      </text>
    </comment>
    <comment ref="H10" authorId="0">
      <text>
        <r>
          <rPr>
            <sz val="9"/>
            <rFont val="Tahoma"/>
            <family val="2"/>
          </rPr>
          <t>geleend bedrag beginbalans x rente%</t>
        </r>
      </text>
    </comment>
    <comment ref="E16" authorId="0">
      <text>
        <r>
          <rPr>
            <sz val="9"/>
            <rFont val="Tahoma"/>
            <family val="2"/>
          </rPr>
          <t>het bedrag dat maximaal op de rekening courant rood mag staan</t>
        </r>
      </text>
    </comment>
    <comment ref="H16" authorId="0">
      <text>
        <r>
          <rPr>
            <sz val="9"/>
            <rFont val="Tahoma"/>
            <family val="2"/>
          </rPr>
          <t>het gemiddelde bedrag dat in het jaar op rekening courant is geleend</t>
        </r>
      </text>
    </comment>
    <comment ref="F16" authorId="0">
      <text>
        <r>
          <rPr>
            <sz val="9"/>
            <rFont val="Tahoma"/>
            <family val="2"/>
          </rPr>
          <t>over het maximum krediet moet dit % aan provisie betaald worden</t>
        </r>
      </text>
    </comment>
    <comment ref="F18" authorId="0">
      <text>
        <r>
          <rPr>
            <sz val="9"/>
            <rFont val="Tahoma"/>
            <family val="2"/>
          </rPr>
          <t>= bedrijfssaldo
 - niet toegerekende kosten</t>
        </r>
      </text>
    </comment>
    <comment ref="F20" authorId="0">
      <text>
        <r>
          <rPr>
            <sz val="9"/>
            <rFont val="Tahoma"/>
            <family val="2"/>
          </rPr>
          <t>= netto bedrijfsresultaat
 + berekende arbeid ondernemers</t>
        </r>
      </text>
    </comment>
    <comment ref="E21" authorId="0">
      <text>
        <r>
          <rPr>
            <sz val="9"/>
            <rFont val="Tahoma"/>
            <family val="2"/>
          </rPr>
          <t>zie tabblad niet toegerekende kosten</t>
        </r>
      </text>
    </comment>
    <comment ref="E22" authorId="0">
      <text>
        <r>
          <rPr>
            <sz val="9"/>
            <rFont val="Tahoma"/>
            <family val="2"/>
          </rPr>
          <t>= betaalde rente leningen
+ betaalde kredietrente
+ betaalde kredietprovisie</t>
        </r>
      </text>
    </comment>
    <comment ref="F24" authorId="0">
      <text>
        <r>
          <rPr>
            <sz val="9"/>
            <rFont val="Tahoma"/>
            <family val="2"/>
          </rPr>
          <t>= arbeidsopbrengst ondernemers
 + berekende rente
 + betaalde rente - ontvangen rente</t>
        </r>
      </text>
    </comment>
    <comment ref="F27" authorId="0">
      <text>
        <r>
          <rPr>
            <sz val="9"/>
            <rFont val="Tahoma"/>
            <family val="2"/>
          </rPr>
          <t>= ondernemersinkomen
 + berekende arbeid gezinsleden</t>
        </r>
      </text>
    </comment>
    <comment ref="F32" authorId="0">
      <text>
        <r>
          <rPr>
            <sz val="9"/>
            <rFont val="Tahoma"/>
            <family val="2"/>
          </rPr>
          <t>= inkomen uit bedrijf
 + inkomen buiten bedrijf</t>
        </r>
      </text>
    </comment>
    <comment ref="F38" authorId="0">
      <text>
        <r>
          <rPr>
            <sz val="9"/>
            <rFont val="Tahoma"/>
            <family val="2"/>
          </rPr>
          <t>= totaal gezinsinkomen
 - privé-uitgaven levensbehoeften
 - belastingen</t>
        </r>
      </text>
    </comment>
    <comment ref="E34" authorId="0">
      <text>
        <r>
          <rPr>
            <sz val="9"/>
            <rFont val="Tahoma"/>
            <family val="2"/>
          </rPr>
          <t>= privé-uitgaven exclusief belastingen</t>
        </r>
      </text>
    </comment>
    <comment ref="F41" authorId="0">
      <text>
        <r>
          <rPr>
            <sz val="9"/>
            <rFont val="Tahoma"/>
            <family val="2"/>
          </rPr>
          <t>= besparingen
 + afschrijvingen</t>
        </r>
      </text>
    </comment>
    <comment ref="E43" authorId="0">
      <text>
        <r>
          <rPr>
            <sz val="9"/>
            <rFont val="Tahoma"/>
            <family val="2"/>
          </rPr>
          <t xml:space="preserve">bij </t>
        </r>
        <r>
          <rPr>
            <u val="single"/>
            <sz val="9"/>
            <rFont val="Tahoma"/>
            <family val="2"/>
          </rPr>
          <t>rundvee</t>
        </r>
        <r>
          <rPr>
            <sz val="9"/>
            <rFont val="Tahoma"/>
            <family val="2"/>
          </rPr>
          <t xml:space="preserve"> is dit normaal 0
bij </t>
        </r>
        <r>
          <rPr>
            <u val="single"/>
            <sz val="9"/>
            <rFont val="Tahoma"/>
            <family val="2"/>
          </rPr>
          <t>varkens</t>
        </r>
        <r>
          <rPr>
            <sz val="9"/>
            <rFont val="Tahoma"/>
            <family val="2"/>
          </rPr>
          <t xml:space="preserve"> kun je hier 3% van de vervangingswaarde van gebouwen voor nemen (=10% van dat deel van de stal dat in 10 jaar wordt afgeschreven)</t>
        </r>
      </text>
    </comment>
    <comment ref="E44" authorId="0">
      <text>
        <r>
          <rPr>
            <sz val="9"/>
            <rFont val="Tahoma"/>
            <family val="2"/>
          </rPr>
          <t>normaal:
 herinvestering = afschrijving</t>
        </r>
      </text>
    </comment>
    <comment ref="E46" authorId="0">
      <text>
        <r>
          <rPr>
            <sz val="9"/>
            <rFont val="Tahoma"/>
            <family val="2"/>
          </rPr>
          <t>bij sommige coöperaties wordt jaarlijks ledenkapitaal ingehouden (en na 10 of 15 jaar) weer uitbetaald: het bedrag dat wordt ingehouden hier vermelden.
Soms wordt er jaarlijks een lijfrente gestort.</t>
        </r>
      </text>
    </comment>
    <comment ref="F51" authorId="0">
      <text>
        <r>
          <rPr>
            <sz val="9"/>
            <rFont val="Tahoma"/>
            <family val="2"/>
          </rPr>
          <t>dit bedrag wordt  via rekening courant verrekend: is er een toename, dan stijgt rekening courant eerst tot 0 (nul) aan de schuldenkant van de balans; daarna gaat het "overschot" naar de liquide middelen (k/b/g) aan de bezittingenkant van de balans.</t>
        </r>
      </text>
    </comment>
    <comment ref="G3" authorId="0">
      <text>
        <r>
          <rPr>
            <sz val="9"/>
            <rFont val="Tahoma"/>
            <family val="2"/>
          </rPr>
          <t>Zie bedrijfsgegevens</t>
        </r>
      </text>
    </comment>
    <comment ref="J12" authorId="0">
      <text>
        <r>
          <rPr>
            <sz val="8.5"/>
            <rFont val="Tahoma"/>
            <family val="2"/>
          </rPr>
          <t>PAS OP!!
Deze cel is niet beveiligd en kan worden overschreven, zodat de formule verdwijnt.
Als het bedrijf niet wil vertellen wat het oorspronkelijk geleende bedrag was, dan overschrijf je deze formule.
Dit gemiddelde aflossings% is nodig om de maximale betalingscapaciteit correct te  berekenen.</t>
        </r>
      </text>
    </comment>
    <comment ref="E7" authorId="0">
      <text>
        <r>
          <rPr>
            <sz val="9"/>
            <rFont val="Tahoma"/>
            <family val="2"/>
          </rPr>
          <t>Bedrijven zijn niet verplicht om dit bedrag te vertellen. In dat geval moet je zelf een "normaal aflossings%" invullen enkele regels naar beneden aan de rechterkant.</t>
        </r>
      </text>
    </comment>
    <comment ref="E8" authorId="0">
      <text>
        <r>
          <rPr>
            <sz val="9"/>
            <rFont val="Tahoma"/>
            <family val="2"/>
          </rPr>
          <t>Bedrijven zijn niet verplicht om dit bedrag te vertellen. In dat geval moet je zelf een "normaal aflossings%" invullen enkele regels naar beneden aan de rechterkant.</t>
        </r>
      </text>
    </comment>
    <comment ref="E45" authorId="1">
      <text>
        <r>
          <rPr>
            <sz val="9"/>
            <rFont val="Tahoma"/>
            <family val="2"/>
          </rPr>
          <t>Zie saldo. 
Bij aanwas wordt er geld vastgelegd in vee, of vrijgemaakt bij negatieve aanwas.</t>
        </r>
      </text>
    </comment>
    <comment ref="E29" authorId="1">
      <text>
        <r>
          <rPr>
            <sz val="9"/>
            <rFont val="Tahoma"/>
            <family val="2"/>
          </rPr>
          <t xml:space="preserve">Bijvoorbeeld de volgende bruto posten:
- loon
- vergoedingen bestuurders
- ontvangen rente/dividend
- etc.
</t>
        </r>
      </text>
    </comment>
    <comment ref="E30" authorId="1">
      <text>
        <r>
          <rPr>
            <sz val="9"/>
            <rFont val="Tahoma"/>
            <family val="2"/>
          </rPr>
          <t>Bijvoorbeeld de volgende netto posten:
- loon
- vergoedingen bestuurders
- ontvangen rente/dividend
- kinderbijslag
- etc.</t>
        </r>
      </text>
    </comment>
    <comment ref="E56" authorId="2">
      <text>
        <r>
          <rPr>
            <sz val="9"/>
            <rFont val="Tahoma"/>
            <family val="2"/>
          </rPr>
          <t>Boven staat het bedrag dat buiten het bedrijf belast wordt 'bijverdiend'.
Geef in deze regel aan hoe deze bijverdienste over de ondernemers is verdeeld.</t>
        </r>
      </text>
    </comment>
    <comment ref="F56" authorId="2">
      <text>
        <r>
          <rPr>
            <sz val="9"/>
            <rFont val="Tahoma"/>
            <family val="2"/>
          </rPr>
          <t>Boven staat het bedrag dat buiten het bedrijf belast wordt 'bijverdiend'.
Geef in deze regel aan hoe deze bijverdienste over de ondernemers is verdeeld.</t>
        </r>
      </text>
    </comment>
    <comment ref="J61" authorId="3">
      <text>
        <r>
          <rPr>
            <sz val="9"/>
            <rFont val="Tahoma"/>
            <family val="2"/>
          </rPr>
          <t>deze cel is niet beschermd: 
- bij normale herinvestering verschijnt hier het herinvesteringsbedrag van machines + gebouwen
- wil je berekenen wat het effect is van een andere (grote) investering, dan kun je hier een getal in typen, maar dan wis je ook de formule!</t>
        </r>
      </text>
    </comment>
    <comment ref="E62" authorId="4">
      <text>
        <r>
          <rPr>
            <sz val="10"/>
            <rFont val="Tahoma"/>
            <family val="2"/>
          </rPr>
          <t>zie toelichting linksonder</t>
        </r>
      </text>
    </comment>
    <comment ref="F62" authorId="4">
      <text>
        <r>
          <rPr>
            <sz val="10"/>
            <rFont val="Tahoma"/>
            <family val="2"/>
          </rPr>
          <t>zie toelichting linksonder</t>
        </r>
      </text>
    </comment>
    <comment ref="J29" authorId="2">
      <text>
        <r>
          <rPr>
            <sz val="9"/>
            <rFont val="Tahoma"/>
            <family val="2"/>
          </rPr>
          <t>Boven staat het bedrag dat buiten het bedrijf belast wordt 'bijverdiend'.
Geef in deze regel aan hoe deze bijverdienste over de ondernemers is verdeeld.</t>
        </r>
      </text>
    </comment>
    <comment ref="J30" authorId="2">
      <text>
        <r>
          <rPr>
            <sz val="9"/>
            <rFont val="Tahoma"/>
            <family val="2"/>
          </rPr>
          <t>Boven staat het bedrag dat buiten het bedrijf belast wordt 'bijverdiend'.
Geef in deze regel aan hoe deze bijverdienste over de ondernemers is verdeeld.</t>
        </r>
      </text>
    </comment>
    <comment ref="J31" authorId="2">
      <text>
        <r>
          <rPr>
            <sz val="9"/>
            <rFont val="Tahoma"/>
            <family val="2"/>
          </rPr>
          <t>Boven staat het bedrag dat buiten het bedrijf belast wordt 'bijverdiend'.
Geef in deze regel aan hoe deze bijverdienste over de ondernemers is verdeeld.</t>
        </r>
      </text>
    </comment>
    <comment ref="G56" authorId="2">
      <text>
        <r>
          <rPr>
            <sz val="9"/>
            <rFont val="Tahoma"/>
            <family val="2"/>
          </rPr>
          <t>Boven staat het bedrag dat buiten het bedrijf belast wordt 'bijverdiend'.
Geef in deze regel aan hoe deze bijverdienste over de ondernemers is verdeeld.</t>
        </r>
      </text>
    </comment>
    <comment ref="G62" authorId="4">
      <text>
        <r>
          <rPr>
            <sz val="10"/>
            <rFont val="Tahoma"/>
            <family val="2"/>
          </rPr>
          <t>zie toelichting linksonder</t>
        </r>
      </text>
    </comment>
  </commentList>
</comments>
</file>

<file path=xl/comments6.xml><?xml version="1.0" encoding="utf-8"?>
<comments xmlns="http://schemas.openxmlformats.org/spreadsheetml/2006/main">
  <authors>
    <author>Storkhorst</author>
    <author>B. Storkhorst</author>
    <author>Bennie Storkhorst</author>
  </authors>
  <commentList>
    <comment ref="D6" authorId="0">
      <text>
        <r>
          <rPr>
            <sz val="9"/>
            <rFont val="Tahoma"/>
            <family val="2"/>
          </rPr>
          <t>zie niet toeger.kosten</t>
        </r>
      </text>
    </comment>
    <comment ref="D7" authorId="0">
      <text>
        <r>
          <rPr>
            <sz val="9"/>
            <rFont val="Tahoma"/>
            <family val="2"/>
          </rPr>
          <t>zie niet toeger.kosten</t>
        </r>
      </text>
    </comment>
    <comment ref="D8" authorId="0">
      <text>
        <r>
          <rPr>
            <sz val="9"/>
            <rFont val="Tahoma"/>
            <family val="2"/>
          </rPr>
          <t>zie niet toeger.kosten</t>
        </r>
      </text>
    </comment>
    <comment ref="D9" authorId="0">
      <text>
        <r>
          <rPr>
            <sz val="9"/>
            <rFont val="Tahoma"/>
            <family val="2"/>
          </rPr>
          <t>zie niet toeger.kosten</t>
        </r>
      </text>
    </comment>
    <comment ref="D10" authorId="0">
      <text>
        <r>
          <rPr>
            <sz val="9"/>
            <rFont val="Tahoma"/>
            <family val="2"/>
          </rPr>
          <t>zie niet toeger.kosten</t>
        </r>
      </text>
    </comment>
    <comment ref="D11" authorId="0">
      <text>
        <r>
          <rPr>
            <sz val="9"/>
            <rFont val="Tahoma"/>
            <family val="2"/>
          </rPr>
          <t>vanuit fiscaal verslag:
- ledenkapitaal coöperaties,
- aandeelbewijzen FCDP,
- aandelen (eventueel)</t>
        </r>
      </text>
    </comment>
    <comment ref="D13" authorId="0">
      <text>
        <r>
          <rPr>
            <sz val="9"/>
            <rFont val="Tahoma"/>
            <family val="2"/>
          </rPr>
          <t>vanuit fiscaal verslag</t>
        </r>
      </text>
    </comment>
    <comment ref="D14" authorId="0">
      <text>
        <r>
          <rPr>
            <sz val="9"/>
            <rFont val="Tahoma"/>
            <family val="2"/>
          </rPr>
          <t>vanuit fiscaal verslag</t>
        </r>
      </text>
    </comment>
    <comment ref="D15" authorId="0">
      <text>
        <r>
          <rPr>
            <sz val="9"/>
            <rFont val="Tahoma"/>
            <family val="2"/>
          </rPr>
          <t>vanuit fiscaal verslag</t>
        </r>
      </text>
    </comment>
    <comment ref="D16" authorId="0">
      <text>
        <r>
          <rPr>
            <sz val="9"/>
            <rFont val="Tahoma"/>
            <family val="2"/>
          </rPr>
          <t>vanuit fiscaal verslag</t>
        </r>
      </text>
    </comment>
    <comment ref="I12" authorId="0">
      <text>
        <r>
          <rPr>
            <sz val="9"/>
            <rFont val="Tahoma"/>
            <family val="2"/>
          </rPr>
          <t>vanuit fiscaal verslag</t>
        </r>
      </text>
    </comment>
    <comment ref="I14" authorId="0">
      <text>
        <r>
          <rPr>
            <sz val="9"/>
            <rFont val="Tahoma"/>
            <family val="2"/>
          </rPr>
          <t>vanuit fiscaal verslag</t>
        </r>
      </text>
    </comment>
    <comment ref="I16" authorId="0">
      <text>
        <r>
          <rPr>
            <sz val="9"/>
            <rFont val="Tahoma"/>
            <family val="2"/>
          </rPr>
          <t>vreemd vermogen hierboven optellen</t>
        </r>
      </text>
    </comment>
    <comment ref="I17" authorId="0">
      <text>
        <r>
          <rPr>
            <sz val="9"/>
            <rFont val="Tahoma"/>
            <family val="2"/>
          </rPr>
          <t>balanstotaal - totaal vreemd vermogen</t>
        </r>
      </text>
    </comment>
    <comment ref="J6" authorId="0">
      <text>
        <r>
          <rPr>
            <sz val="9"/>
            <rFont val="Tahoma"/>
            <family val="2"/>
          </rPr>
          <t>beginbalans - aflossing</t>
        </r>
      </text>
    </comment>
    <comment ref="J7" authorId="0">
      <text>
        <r>
          <rPr>
            <sz val="9"/>
            <rFont val="Tahoma"/>
            <family val="2"/>
          </rPr>
          <t>beginbalans - aflossing</t>
        </r>
      </text>
    </comment>
    <comment ref="J8" authorId="0">
      <text>
        <r>
          <rPr>
            <sz val="9"/>
            <rFont val="Tahoma"/>
            <family val="2"/>
          </rPr>
          <t>beginbalans - aflossing</t>
        </r>
      </text>
    </comment>
    <comment ref="J9" authorId="0">
      <text>
        <r>
          <rPr>
            <sz val="9"/>
            <rFont val="Tahoma"/>
            <family val="2"/>
          </rPr>
          <t>beginbalans - aflossing</t>
        </r>
      </text>
    </comment>
    <comment ref="J12" authorId="0">
      <text>
        <r>
          <rPr>
            <sz val="9"/>
            <rFont val="Tahoma"/>
            <family val="2"/>
          </rPr>
          <t>eindbalans = beginbalans + toename liquide middelen;
hier mag nooit een negatief getal (rood) komen te staan; het bedrag dat over is gaat naar k/b/g
Bijvoorbeeld:
toename liquide middelen = 10.000
kredieten beginbalans = 7000
k/b/g beginbalans = 1000
krediet eindbalans wordt 7000-7000 = 0
k/b/g eindbalans wordt 1000 + (10000 - 7000) = 4000</t>
        </r>
      </text>
    </comment>
    <comment ref="J14" authorId="0">
      <text>
        <r>
          <rPr>
            <sz val="9"/>
            <rFont val="Tahoma"/>
            <family val="2"/>
          </rPr>
          <t>gelijk aan beginbalans</t>
        </r>
      </text>
    </comment>
    <comment ref="E13" authorId="0">
      <text>
        <r>
          <rPr>
            <sz val="9"/>
            <rFont val="Tahoma"/>
            <family val="2"/>
          </rPr>
          <t>gelijk aan beginbalans</t>
        </r>
      </text>
    </comment>
    <comment ref="E14" authorId="0">
      <text>
        <r>
          <rPr>
            <sz val="9"/>
            <rFont val="Tahoma"/>
            <family val="2"/>
          </rPr>
          <t>gelijk aan beginbalans</t>
        </r>
      </text>
    </comment>
    <comment ref="E15" authorId="0">
      <text>
        <r>
          <rPr>
            <sz val="9"/>
            <rFont val="Tahoma"/>
            <family val="2"/>
          </rPr>
          <t>als toename liquide middelen groter is dan kredieten op beginbalans, komt het bedrag dat over is hier bij op.
Bijvoorbeeld:
toename liquide middelen = 10.000
kredieten beginbalans = 7000
k/b/g beginbalans = 1000
krediet eindbalans wordt 7000-7000 = 0
k/b/g eindbalans wordt 1000 + (10000 - 7000) = 4000</t>
        </r>
      </text>
    </comment>
    <comment ref="I6" authorId="0">
      <text>
        <r>
          <rPr>
            <sz val="9"/>
            <rFont val="Tahoma"/>
            <family val="2"/>
          </rPr>
          <t>zie werkblad
besp-liquid</t>
        </r>
      </text>
    </comment>
    <comment ref="I7" authorId="0">
      <text>
        <r>
          <rPr>
            <sz val="9"/>
            <rFont val="Tahoma"/>
            <family val="2"/>
          </rPr>
          <t>zie werkblad
besp-liquid</t>
        </r>
      </text>
    </comment>
    <comment ref="I8" authorId="0">
      <text>
        <r>
          <rPr>
            <sz val="9"/>
            <rFont val="Tahoma"/>
            <family val="2"/>
          </rPr>
          <t>zie werkblad
besp-liquid</t>
        </r>
      </text>
    </comment>
    <comment ref="I9" authorId="0">
      <text>
        <r>
          <rPr>
            <sz val="9"/>
            <rFont val="Tahoma"/>
            <family val="2"/>
          </rPr>
          <t>zie werkblad
besp-liquid</t>
        </r>
      </text>
    </comment>
    <comment ref="E6" authorId="0">
      <text>
        <r>
          <rPr>
            <sz val="9"/>
            <rFont val="Tahoma"/>
            <family val="2"/>
          </rPr>
          <t>beginbalans - afschrijving</t>
        </r>
      </text>
    </comment>
    <comment ref="E7" authorId="0">
      <text>
        <r>
          <rPr>
            <sz val="9"/>
            <rFont val="Tahoma"/>
            <family val="2"/>
          </rPr>
          <t>is gelijk aan beginbalans</t>
        </r>
      </text>
    </comment>
    <comment ref="E8" authorId="0">
      <text>
        <r>
          <rPr>
            <sz val="9"/>
            <rFont val="Tahoma"/>
            <family val="2"/>
          </rPr>
          <t>beginbalans - afschrijving + herinvestering</t>
        </r>
      </text>
    </comment>
    <comment ref="E9" authorId="0">
      <text>
        <r>
          <rPr>
            <sz val="9"/>
            <rFont val="Tahoma"/>
            <family val="2"/>
          </rPr>
          <t>beginbalans - afschrijving + herinvestering</t>
        </r>
      </text>
    </comment>
    <comment ref="E10" authorId="0">
      <text>
        <r>
          <rPr>
            <sz val="9"/>
            <rFont val="Tahoma"/>
            <family val="2"/>
          </rPr>
          <t>bedrijfseconomisch:
eindbalans = beginbalans
als er aanwas is:
eindbalans = beginbalans + aanwas</t>
        </r>
      </text>
    </comment>
    <comment ref="E11" authorId="0">
      <text>
        <r>
          <rPr>
            <sz val="9"/>
            <rFont val="Tahoma"/>
            <family val="2"/>
          </rPr>
          <t>eindbalans = 
beginbalans + vastleggingen</t>
        </r>
      </text>
    </comment>
    <comment ref="E16" authorId="0">
      <text>
        <r>
          <rPr>
            <sz val="9"/>
            <rFont val="Tahoma"/>
            <family val="2"/>
          </rPr>
          <t>eindbalans = beginbalans</t>
        </r>
      </text>
    </comment>
    <comment ref="C22" authorId="0">
      <text>
        <r>
          <rPr>
            <sz val="9"/>
            <rFont val="Tahoma"/>
            <family val="2"/>
          </rPr>
          <t>vul totaal van beginbalans in</t>
        </r>
      </text>
    </comment>
    <comment ref="D22" authorId="0">
      <text>
        <r>
          <rPr>
            <sz val="9"/>
            <rFont val="Tahoma"/>
            <family val="2"/>
          </rPr>
          <t>zie tabblad besp-liquid</t>
        </r>
      </text>
    </comment>
    <comment ref="E22" authorId="0">
      <text>
        <r>
          <rPr>
            <sz val="9"/>
            <rFont val="Tahoma"/>
            <family val="2"/>
          </rPr>
          <t>tel beide getallen links van deze cel bij elkaar op.
Controleer of de uitkomst klopt met de uitkomst in de controle rechts.</t>
        </r>
      </text>
    </comment>
    <comment ref="G22" authorId="0">
      <text>
        <r>
          <rPr>
            <sz val="9"/>
            <rFont val="Tahoma"/>
            <family val="2"/>
          </rPr>
          <t>vul totaal van de eindbalans hier in</t>
        </r>
      </text>
    </comment>
    <comment ref="I22" authorId="0">
      <text>
        <r>
          <rPr>
            <sz val="9"/>
            <rFont val="Tahoma"/>
            <family val="2"/>
          </rPr>
          <t>vul hier in het totaal vreemd vermogen op de eindbalans</t>
        </r>
      </text>
    </comment>
    <comment ref="J22" authorId="0">
      <text>
        <r>
          <rPr>
            <sz val="9"/>
            <rFont val="Tahoma"/>
            <family val="2"/>
          </rPr>
          <t>vul hier in het verchil tussen de 2 cellen links van deze cel.
Controleer of de uitkomst klopt met de uitkomst in de controle links.</t>
        </r>
      </text>
    </comment>
    <comment ref="D25" authorId="0">
      <text>
        <r>
          <rPr>
            <sz val="9"/>
            <rFont val="Tahoma"/>
            <family val="2"/>
          </rPr>
          <t>= som van de vlottende activa gedeeld door de som van het korte vreemde vermogen
Let op: er is geen rekening gehouden met ruimte in de rekening courant.</t>
        </r>
      </text>
    </comment>
    <comment ref="E25" authorId="0">
      <text>
        <r>
          <rPr>
            <sz val="9"/>
            <rFont val="Tahoma"/>
            <family val="2"/>
          </rPr>
          <t>= som van de vlottende activa gedeeld door de som van het korte vreemde vermogen
Let op: er is geen rekening gehouden met ruimte in de rekening courant.</t>
        </r>
      </text>
    </comment>
    <comment ref="D26" authorId="0">
      <text>
        <r>
          <rPr>
            <sz val="9"/>
            <rFont val="Tahoma"/>
            <family val="2"/>
          </rPr>
          <t>= som van vorderingen + k/b/g + overige liquide activa gedeeld door de som van het korte vreemde vermogen.
Let op: er is geen rekening gehouden met ruimte in de rekening courant.</t>
        </r>
      </text>
    </comment>
    <comment ref="E26" authorId="0">
      <text>
        <r>
          <rPr>
            <sz val="9"/>
            <rFont val="Tahoma"/>
            <family val="2"/>
          </rPr>
          <t>= som van vorderingen + k/b/g + overige liquide activa gedeeld door de som van het korte vreemde vermogen. 
Let op: er is geen rekening gehouden met ruimte in de rekening courant.</t>
        </r>
      </text>
    </comment>
    <comment ref="I25" authorId="0">
      <text>
        <r>
          <rPr>
            <sz val="9"/>
            <rFont val="Tahoma"/>
            <family val="2"/>
          </rPr>
          <t>= eigen vermogen gedeeld door balanstotaal in %</t>
        </r>
      </text>
    </comment>
    <comment ref="J25" authorId="0">
      <text>
        <r>
          <rPr>
            <sz val="9"/>
            <rFont val="Tahoma"/>
            <family val="2"/>
          </rPr>
          <t>= eigen vermogen gedeeld door balanstotaal in %</t>
        </r>
      </text>
    </comment>
    <comment ref="I26" authorId="0">
      <text>
        <r>
          <rPr>
            <sz val="9"/>
            <rFont val="Tahoma"/>
            <family val="2"/>
          </rPr>
          <t>= som van de vlottende activa minus de som van het korte vreemde vermogen</t>
        </r>
      </text>
    </comment>
    <comment ref="J26" authorId="0">
      <text>
        <r>
          <rPr>
            <sz val="9"/>
            <rFont val="Tahoma"/>
            <family val="2"/>
          </rPr>
          <t>= som van de vlottende activa minus de som van het korte vreemde vermogen</t>
        </r>
      </text>
    </comment>
    <comment ref="I2" authorId="0">
      <text>
        <r>
          <rPr>
            <sz val="9"/>
            <rFont val="Tahoma"/>
            <family val="2"/>
          </rPr>
          <t>Zie bedrijfsgegevens</t>
        </r>
      </text>
    </comment>
    <comment ref="D29" authorId="1">
      <text>
        <r>
          <rPr>
            <sz val="8"/>
            <rFont val="Tahoma"/>
            <family val="2"/>
          </rPr>
          <t>Rendement eigen vermogen = gezinsinkomen uit bedrijf gedeeld door gemiddeld EV</t>
        </r>
      </text>
    </comment>
    <comment ref="E53" authorId="2">
      <text>
        <r>
          <rPr>
            <sz val="9"/>
            <rFont val="Tahoma"/>
            <family val="2"/>
          </rPr>
          <t>Berekening: totaal vrije verkeerswaarde - totaal fiscale waarde</t>
        </r>
      </text>
    </comment>
    <comment ref="E54" authorId="2">
      <text>
        <r>
          <rPr>
            <sz val="9"/>
            <rFont val="Tahoma"/>
            <family val="2"/>
          </rPr>
          <t>Berekening: totale bedrijfswaarde - totale fiscale waarde</t>
        </r>
      </text>
    </comment>
    <comment ref="E55" authorId="2">
      <text>
        <r>
          <rPr>
            <sz val="9"/>
            <rFont val="Tahoma"/>
            <family val="2"/>
          </rPr>
          <t>Dit is de berekening van de zekerheid (onderpand) van het bedrijf voor een lening
berekening: is totaal van de kolom verstrekking</t>
        </r>
      </text>
    </comment>
    <comment ref="E56" authorId="2">
      <text>
        <r>
          <rPr>
            <sz val="9"/>
            <rFont val="Tahoma"/>
            <family val="2"/>
          </rPr>
          <t>Dit is het maximum dat het bedrijf kan lenen om precies alle rente + aflossing te kunnen betalen. De marge is dan precies nul.
Berekening: zie boven de tabel waarderingen bij financiële kengetallen</t>
        </r>
      </text>
    </comment>
  </commentList>
</comments>
</file>

<file path=xl/comments7.xml><?xml version="1.0" encoding="utf-8"?>
<comments xmlns="http://schemas.openxmlformats.org/spreadsheetml/2006/main">
  <authors>
    <author>Storkhorst</author>
  </authors>
  <commentList>
    <comment ref="G3" authorId="0">
      <text>
        <r>
          <rPr>
            <sz val="9"/>
            <rFont val="Tahoma"/>
            <family val="2"/>
          </rPr>
          <t>Zie bedrijfsgegevens</t>
        </r>
      </text>
    </comment>
  </commentList>
</comments>
</file>

<file path=xl/sharedStrings.xml><?xml version="1.0" encoding="utf-8"?>
<sst xmlns="http://schemas.openxmlformats.org/spreadsheetml/2006/main" count="813" uniqueCount="658">
  <si>
    <t>Melkcontrole</t>
  </si>
  <si>
    <t>Melkquotum</t>
  </si>
  <si>
    <t>% vet</t>
  </si>
  <si>
    <t>% eiwit</t>
  </si>
  <si>
    <t>Kg melk/koe (bedrijfseconomisch)</t>
  </si>
  <si>
    <t>Percentage wintermelk</t>
  </si>
  <si>
    <t xml:space="preserve">Opbrengst - voerkosten </t>
  </si>
  <si>
    <t>Grasland</t>
  </si>
  <si>
    <t>Ha's grasland</t>
  </si>
  <si>
    <t xml:space="preserve">Voedergewassen:  </t>
  </si>
  <si>
    <t>soort gewas:</t>
  </si>
  <si>
    <t>aantal ha:</t>
  </si>
  <si>
    <t>Arbeid: aantal V.AK's</t>
  </si>
  <si>
    <t>gram V + E / dag</t>
  </si>
  <si>
    <t>gem. % vet</t>
  </si>
  <si>
    <t>gem. % eiwit</t>
  </si>
  <si>
    <t>veeras</t>
  </si>
  <si>
    <t>leeftijd</t>
  </si>
  <si>
    <t>aantal dagen</t>
  </si>
  <si>
    <t>(van dat boekjaar)</t>
  </si>
  <si>
    <t>kg melk</t>
  </si>
  <si>
    <t>Voerverbruik</t>
  </si>
  <si>
    <t>beweidingssysteem</t>
  </si>
  <si>
    <t>per ha</t>
  </si>
  <si>
    <t>per koe</t>
  </si>
  <si>
    <t>waarvan eigendom:</t>
  </si>
  <si>
    <t>waarvan pacht</t>
  </si>
  <si>
    <t>Alleen de gele cellen invullen!!</t>
  </si>
  <si>
    <t>Datum:</t>
  </si>
  <si>
    <t>Aantal</t>
  </si>
  <si>
    <t>Opbrengsten rundveehouderij</t>
  </si>
  <si>
    <t>heid</t>
  </si>
  <si>
    <t>Melk:</t>
  </si>
  <si>
    <t>%</t>
  </si>
  <si>
    <t>Omzet en aanwas vleesvee</t>
  </si>
  <si>
    <t>Totale opbrengsten</t>
  </si>
  <si>
    <t>Toegerekende kosten</t>
  </si>
  <si>
    <t>Kunstmelk (per kalf)</t>
  </si>
  <si>
    <t>Natte bijprodukten</t>
  </si>
  <si>
    <t>Aankoop ruwvoer:</t>
  </si>
  <si>
    <t>mais gekocht (ingekuild)</t>
  </si>
  <si>
    <t>Overige voerkosten</t>
  </si>
  <si>
    <t>Totale voerkosten</t>
  </si>
  <si>
    <t>Opbrengsten minus voerkosten</t>
  </si>
  <si>
    <t>hoeveelheid</t>
  </si>
  <si>
    <t>bedrag</t>
  </si>
  <si>
    <t>aantal</t>
  </si>
  <si>
    <t>bedrijf</t>
  </si>
  <si>
    <t>melkcontrole</t>
  </si>
  <si>
    <t xml:space="preserve"> %</t>
  </si>
  <si>
    <t>N</t>
  </si>
  <si>
    <t>P2O5</t>
  </si>
  <si>
    <t>K2O</t>
  </si>
  <si>
    <t>Plastic, zand, etc.</t>
  </si>
  <si>
    <t>Afrastering</t>
  </si>
  <si>
    <t>Krachtvoer</t>
  </si>
  <si>
    <t>totaal</t>
  </si>
  <si>
    <t>Overig voer</t>
  </si>
  <si>
    <t>Totaal rundvee</t>
  </si>
  <si>
    <t>Totaal voer</t>
  </si>
  <si>
    <t>Gevoeligheidsanalyse</t>
  </si>
  <si>
    <t>afwijking</t>
  </si>
  <si>
    <t>melkprijs</t>
  </si>
  <si>
    <t>krachtvoerprijs</t>
  </si>
  <si>
    <t>Totaal saldo melkkoeien  (opbrengsten - toegerekende kosten)</t>
  </si>
  <si>
    <t>soort(en):</t>
  </si>
  <si>
    <t>saldo</t>
  </si>
  <si>
    <t>Vervangings</t>
  </si>
  <si>
    <t>Afschrijving</t>
  </si>
  <si>
    <t>Onderhoud</t>
  </si>
  <si>
    <t>Omschrijving werktuigen</t>
  </si>
  <si>
    <t>waarde</t>
  </si>
  <si>
    <t xml:space="preserve"> % </t>
  </si>
  <si>
    <t>50 - 100 kW</t>
  </si>
  <si>
    <t>De restwaarde van de machines:</t>
  </si>
  <si>
    <t>gemiddeld%</t>
  </si>
  <si>
    <t>Rente %:</t>
  </si>
  <si>
    <t>Afschrijving %</t>
  </si>
  <si>
    <t>gemiddelde waarde</t>
  </si>
  <si>
    <t>Onderhoud %</t>
  </si>
  <si>
    <t>gemiddeld rente%</t>
  </si>
  <si>
    <t>Rente %</t>
  </si>
  <si>
    <t>totaal rentebedrag</t>
  </si>
  <si>
    <t>Brandstof/smeermiddelen</t>
  </si>
  <si>
    <t>Huur werktuigen</t>
  </si>
  <si>
    <t>Totaal jaarlijkse kosten</t>
  </si>
  <si>
    <t>Bedrijfsbegroting</t>
  </si>
  <si>
    <t>ber. rente</t>
  </si>
  <si>
    <t>een-</t>
  </si>
  <si>
    <t>bruto</t>
  </si>
  <si>
    <t>eenh.</t>
  </si>
  <si>
    <t>heden</t>
  </si>
  <si>
    <t>opbrengst</t>
  </si>
  <si>
    <t>saldo/eenheid</t>
  </si>
  <si>
    <t>of %</t>
  </si>
  <si>
    <t>Bedrijfssaldo</t>
  </si>
  <si>
    <t>(a)</t>
  </si>
  <si>
    <t>hoeveel-</t>
  </si>
  <si>
    <t>prijs</t>
  </si>
  <si>
    <t>afschrijving</t>
  </si>
  <si>
    <t>Niet-toegerekende kosten</t>
  </si>
  <si>
    <t>a %</t>
  </si>
  <si>
    <t>r  %</t>
  </si>
  <si>
    <t>o %</t>
  </si>
  <si>
    <t>in %</t>
  </si>
  <si>
    <t>Gepachte grond + onderhoud (prijs: / ha)</t>
  </si>
  <si>
    <t>Gepachte gebouwen + onderhoud</t>
  </si>
  <si>
    <t>Grond- en waterschapslasten</t>
  </si>
  <si>
    <t>Grondrente</t>
  </si>
  <si>
    <t>Bedrijfsterrein</t>
  </si>
  <si>
    <t>Drainage</t>
  </si>
  <si>
    <t>aant.ha</t>
  </si>
  <si>
    <t>gld / ha</t>
  </si>
  <si>
    <t>aantal jr. oud</t>
  </si>
  <si>
    <t>Gebouwen / installaties</t>
  </si>
  <si>
    <t>Machines/werktuigen</t>
  </si>
  <si>
    <t>Te betalen loon vreemd</t>
  </si>
  <si>
    <t>Te betalen loon meewerkende gezinsleden</t>
  </si>
  <si>
    <t>Berekend loon meewerkende gezinsleden</t>
  </si>
  <si>
    <t>Berekend loon ondernemer 1</t>
  </si>
  <si>
    <t>Berekend loon ondernemer 2</t>
  </si>
  <si>
    <t>Berekend loon ondernemer 3</t>
  </si>
  <si>
    <t>Algemene kosten</t>
  </si>
  <si>
    <t>Totaal niet-toegerekende kosten</t>
  </si>
  <si>
    <t>(= bedrijfssaldo - niet-toegerekende kosten)</t>
  </si>
  <si>
    <t>Berekend arbeidsloon ondernemer(s)</t>
  </si>
  <si>
    <t>Arbeidsinkomen ondernemer(s)</t>
  </si>
  <si>
    <t>rundvee</t>
  </si>
  <si>
    <t>Berekening besparing en liquiditeit</t>
  </si>
  <si>
    <t>Leningen</t>
  </si>
  <si>
    <t>bedrag geleend</t>
  </si>
  <si>
    <t>aflossing per jaar</t>
  </si>
  <si>
    <t>oorspron-
kelijk</t>
  </si>
  <si>
    <t>begin-balans</t>
  </si>
  <si>
    <t>normaal</t>
  </si>
  <si>
    <t>- hypothecaire lening 1</t>
  </si>
  <si>
    <t>- hypothecaire lening 2</t>
  </si>
  <si>
    <t>- familielening</t>
  </si>
  <si>
    <t>- overige leningen</t>
  </si>
  <si>
    <t>Totaal</t>
  </si>
  <si>
    <t>normaal aflossings% per jaar</t>
  </si>
  <si>
    <t>Kredieten</t>
  </si>
  <si>
    <t>kredietprovisie</t>
  </si>
  <si>
    <t>kredietrente</t>
  </si>
  <si>
    <t>max. kred.</t>
  </si>
  <si>
    <t>gemidd.</t>
  </si>
  <si>
    <t>rente %</t>
  </si>
  <si>
    <t>Rekening-courant</t>
  </si>
  <si>
    <t>Netto bedrijfsresultaat</t>
  </si>
  <si>
    <t>Berekende arbeid ondernemers </t>
  </si>
  <si>
    <t>Arbeidsopbrengst ondernemers</t>
  </si>
  <si>
    <t>Berekende rente</t>
  </si>
  <si>
    <t>Ondernemersinkomen          </t>
  </si>
  <si>
    <t>Berekende arbeid gezinsleden</t>
  </si>
  <si>
    <t>Gezinsinkomen uit bedrijf </t>
  </si>
  <si>
    <t>Belaste inkomsten buiten het bedrijf</t>
  </si>
  <si>
    <t>Onbelaste inkomsten buiten het bedrijf</t>
  </si>
  <si>
    <t>Totaal gezinsinkomen</t>
  </si>
  <si>
    <t>Inkomstenbelasting</t>
  </si>
  <si>
    <t>Overige belastingen</t>
  </si>
  <si>
    <t>Besparingen             </t>
  </si>
  <si>
    <t>Afschrijvingen</t>
  </si>
  <si>
    <t>Totaal beschikbaar (netto cash flow)</t>
  </si>
  <si>
    <t>Vervangingsinvesteringen gebouwen</t>
  </si>
  <si>
    <t>Vervangingsinvesteringen machines</t>
  </si>
  <si>
    <t>Vastleggingen                  </t>
  </si>
  <si>
    <t>Beschikbaar voor aflossingen</t>
  </si>
  <si>
    <t>Aflossingen                  </t>
  </si>
  <si>
    <t>Naam</t>
  </si>
  <si>
    <t>ver-
vroegd</t>
  </si>
  <si>
    <t>BB</t>
  </si>
  <si>
    <t>EB</t>
  </si>
  <si>
    <t>Passiva bestaat uit</t>
  </si>
  <si>
    <t>Vaste activa</t>
  </si>
  <si>
    <t>Lang vreemd vermogen</t>
  </si>
  <si>
    <t>- productierechten</t>
  </si>
  <si>
    <t>- grond</t>
  </si>
  <si>
    <t>- machines en werktuigen</t>
  </si>
  <si>
    <t>- levende have en gewassen</t>
  </si>
  <si>
    <t>Kort vreemd vermogen</t>
  </si>
  <si>
    <t>Vlottende activa</t>
  </si>
  <si>
    <t>- kredieten</t>
  </si>
  <si>
    <t>- voorraden</t>
  </si>
  <si>
    <t>- overige schulden korte termijn</t>
  </si>
  <si>
    <t>- vorderingen</t>
  </si>
  <si>
    <t xml:space="preserve">         (o.a. crediteuren)</t>
  </si>
  <si>
    <t>- liquide middelen (k/b/g)</t>
  </si>
  <si>
    <t>- overige activa</t>
  </si>
  <si>
    <t>Totaal vreemd vermogen</t>
  </si>
  <si>
    <t>Eigen vermogen</t>
  </si>
  <si>
    <t>+ besparing</t>
  </si>
  <si>
    <t>Current Ratio</t>
  </si>
  <si>
    <t>Solvabiliteit</t>
  </si>
  <si>
    <t>Quick Ratio</t>
  </si>
  <si>
    <t>Werkkapitaal</t>
  </si>
  <si>
    <t>Bruto Cash flow</t>
  </si>
  <si>
    <t>Betalingscapaciteit</t>
  </si>
  <si>
    <t>Netto Cash flow</t>
  </si>
  <si>
    <t>Maximale leencapaciteit</t>
  </si>
  <si>
    <r>
      <t>Activa bestaat uit</t>
    </r>
  </si>
  <si>
    <t>Productierechten</t>
  </si>
  <si>
    <t>Rente vee</t>
  </si>
  <si>
    <t>koeien</t>
  </si>
  <si>
    <t>jongvee</t>
  </si>
  <si>
    <t>Fokkerijkosten</t>
  </si>
  <si>
    <t>Veeartskosten</t>
  </si>
  <si>
    <t>aantal g.v.e (minas)</t>
  </si>
  <si>
    <t>kg kunstmest-N per ha grasland</t>
  </si>
  <si>
    <t>kg N/ha uit organische mest per ha grasland</t>
  </si>
  <si>
    <t>(alleen arbeid rundvee)</t>
  </si>
  <si>
    <t>aankoop</t>
  </si>
  <si>
    <t>verkoop</t>
  </si>
  <si>
    <t>Omzet</t>
  </si>
  <si>
    <t>Aanwas</t>
  </si>
  <si>
    <t>Overige opbrengsten vee</t>
  </si>
  <si>
    <t>weidegeld</t>
  </si>
  <si>
    <t>(voor melkvee)</t>
  </si>
  <si>
    <t>Opbrengsten voedergewassen</t>
  </si>
  <si>
    <t>Trekkers</t>
  </si>
  <si>
    <t>&lt; 50 kW</t>
  </si>
  <si>
    <t>&gt;100 kW</t>
  </si>
  <si>
    <t>mestmixer</t>
  </si>
  <si>
    <t>klauwbekapbox</t>
  </si>
  <si>
    <t>hetelucht kanon</t>
  </si>
  <si>
    <t>compressor</t>
  </si>
  <si>
    <t>melkinstallatie + toebehoren</t>
  </si>
  <si>
    <t>klein gereedschap (norm)</t>
  </si>
  <si>
    <t>Totale ha's (kadastraal)</t>
  </si>
  <si>
    <t>Totale ha's (cultuurgrond)</t>
  </si>
  <si>
    <t>Loonwerk grasland</t>
  </si>
  <si>
    <t>Mestkosten</t>
  </si>
  <si>
    <t>Jaar</t>
  </si>
  <si>
    <t>melkgeld</t>
  </si>
  <si>
    <t>overige opbrengsten</t>
  </si>
  <si>
    <t>totale opbrengsten</t>
  </si>
  <si>
    <t>totale voerkosten</t>
  </si>
  <si>
    <t>krachtvoer</t>
  </si>
  <si>
    <t>ruwvoer</t>
  </si>
  <si>
    <t>Adres</t>
  </si>
  <si>
    <t>Postcode</t>
  </si>
  <si>
    <t>Ondernemers</t>
  </si>
  <si>
    <t>Meewerkende gezinsleden</t>
  </si>
  <si>
    <t>Andere gezinsleden</t>
  </si>
  <si>
    <t>Aantal kavels op afstand resp. grootte (ha´s)</t>
  </si>
  <si>
    <t>Meest voorkomende grondsoort</t>
  </si>
  <si>
    <t>Ontwatering</t>
  </si>
  <si>
    <t>Droogtegevoeligheid</t>
  </si>
  <si>
    <t xml:space="preserve">kg melk in eigendom </t>
  </si>
  <si>
    <t>maai% wintervoer</t>
  </si>
  <si>
    <t>maai% zomerstalvoedering</t>
  </si>
  <si>
    <t>Milieuvergunning (voor welk aantal dieren)</t>
  </si>
  <si>
    <t>melk voor eigen gebruik</t>
  </si>
  <si>
    <t>Totaal toegerekende kosten</t>
  </si>
  <si>
    <t>Saldo</t>
  </si>
  <si>
    <t>Opbrengsten</t>
  </si>
  <si>
    <t>Voerkosten</t>
  </si>
  <si>
    <t>kosten gezondheidszorg</t>
  </si>
  <si>
    <t>veeverbetering</t>
  </si>
  <si>
    <t>bemestingskosten</t>
  </si>
  <si>
    <t>overige toegerekende kosten gewassen</t>
  </si>
  <si>
    <t>mestkosten</t>
  </si>
  <si>
    <t>kosten grond</t>
  </si>
  <si>
    <t>kosten gebouwen</t>
  </si>
  <si>
    <t>kosten machines en werktuigen</t>
  </si>
  <si>
    <t>loonwerk</t>
  </si>
  <si>
    <t>arbeid</t>
  </si>
  <si>
    <t>algemene kosten</t>
  </si>
  <si>
    <t>Totaal niet toegerekende kosten</t>
  </si>
  <si>
    <t>O+A en overige opbrengsten</t>
  </si>
  <si>
    <t>Bewerkingskosten</t>
  </si>
  <si>
    <t>onderhoud</t>
  </si>
  <si>
    <t>reste-</t>
  </si>
  <si>
    <t>rende</t>
  </si>
  <si>
    <t>duur</t>
  </si>
  <si>
    <t>levens-</t>
  </si>
  <si>
    <t>balans</t>
  </si>
  <si>
    <t>begin-</t>
  </si>
  <si>
    <t>Netto kritieke kostprijs</t>
  </si>
  <si>
    <t>overige veekosten</t>
  </si>
  <si>
    <t>toegerekende kosten gewassen</t>
  </si>
  <si>
    <t>omzet + aanwas</t>
  </si>
  <si>
    <t xml:space="preserve">correctiefactor kgm --&gt; kgm fpcm (4,00%V, 3,30%E): </t>
  </si>
  <si>
    <t>schapen</t>
  </si>
  <si>
    <t>gem. tussenkalftijd</t>
  </si>
  <si>
    <t>fosfaatproduktie/ha</t>
  </si>
  <si>
    <t>Controle op berekening EV eindbalans:</t>
  </si>
  <si>
    <t>machines en werktuigen</t>
  </si>
  <si>
    <t>Netto resultaat berekening kritieke kostprijs</t>
  </si>
  <si>
    <t>totale kosten</t>
  </si>
  <si>
    <t>omzet en aanwas + overige opbrengsten</t>
  </si>
  <si>
    <t>totale productie</t>
  </si>
  <si>
    <t>maximaal te leveren</t>
  </si>
  <si>
    <t>Krachtvoer jongvee</t>
  </si>
  <si>
    <t>overig ruwvoer: soort(en):</t>
  </si>
  <si>
    <t>opfokkosten</t>
  </si>
  <si>
    <t>Overige bijkomende veekosten</t>
  </si>
  <si>
    <t>Per koe:</t>
  </si>
  <si>
    <t>Ov. toeg. kosten:</t>
  </si>
  <si>
    <t>scheren</t>
  </si>
  <si>
    <t>klauwbekappen</t>
  </si>
  <si>
    <t>energie bij vee</t>
  </si>
  <si>
    <t>strooisel</t>
  </si>
  <si>
    <t xml:space="preserve">dekgeld / KI </t>
  </si>
  <si>
    <t>water</t>
  </si>
  <si>
    <t>soorten</t>
  </si>
  <si>
    <t>diverse meststoffen</t>
  </si>
  <si>
    <t xml:space="preserve">Grasland </t>
  </si>
  <si>
    <t>bemesting</t>
  </si>
  <si>
    <t>ha's</t>
  </si>
  <si>
    <t>maïsland</t>
  </si>
  <si>
    <t>Toegerekende kosten gewassen per ha</t>
  </si>
  <si>
    <t>Inzaaikosten grasland</t>
  </si>
  <si>
    <t>Gewasbescherming</t>
  </si>
  <si>
    <t>grasland</t>
  </si>
  <si>
    <t>Totaal toegerekende kosten gewassen</t>
  </si>
  <si>
    <t>Zaaizaad</t>
  </si>
  <si>
    <t>Kosten overige gewassen</t>
  </si>
  <si>
    <t>Melkprijs / 100 kg melk (ontvangen van fabriek)</t>
  </si>
  <si>
    <t>Te betalen superheffing (globaal)</t>
  </si>
  <si>
    <t>Vervangings% koeien</t>
  </si>
  <si>
    <t>Gezondheidszorg per koe</t>
  </si>
  <si>
    <t>verkoop kalveren</t>
  </si>
  <si>
    <t>beschikbaar voor opfok</t>
  </si>
  <si>
    <t>uitval kalveren</t>
  </si>
  <si>
    <t>uitval + uitstoot pinken</t>
  </si>
  <si>
    <t>aantal geboortes/100 koeien/jaar</t>
  </si>
  <si>
    <t>vaarzen die koeien vervangen</t>
  </si>
  <si>
    <t>boekhoud gve's</t>
  </si>
  <si>
    <t>voeder gve's</t>
  </si>
  <si>
    <t>P2O5-produktie (forfaitair)</t>
  </si>
  <si>
    <t>Zwartbont</t>
  </si>
  <si>
    <t>Roodbont</t>
  </si>
  <si>
    <t>Norm melkprijs / 100 kg</t>
  </si>
  <si>
    <t>natte bijproducten</t>
  </si>
  <si>
    <t>overige voerkosten</t>
  </si>
  <si>
    <t>Grootte van de huiskavel (ha´s)</t>
  </si>
  <si>
    <t>Datum</t>
  </si>
  <si>
    <t>Saldoberekening</t>
  </si>
  <si>
    <t>Omschrijving situatie:</t>
  </si>
  <si>
    <t xml:space="preserve">  rente  </t>
  </si>
  <si>
    <t xml:space="preserve">Omschrijving situatie:  </t>
  </si>
  <si>
    <t>Balans / berekening financiële kengetallen</t>
  </si>
  <si>
    <t>Kg melk/koe fpcm (4,00% vet, 3,30% eiwit)</t>
  </si>
  <si>
    <t>Norm BD melkprijs/100 kg</t>
  </si>
  <si>
    <t>situatie</t>
  </si>
  <si>
    <t>uitgangs-</t>
  </si>
  <si>
    <t>toe-/afname</t>
  </si>
  <si>
    <t>Norm uitstoot, uitval en vervanging koeien</t>
  </si>
  <si>
    <t>aantal koeien uitstoot + uitval</t>
  </si>
  <si>
    <t>opfokkalveren nodig op dit bedrijf</t>
  </si>
  <si>
    <t>aantal geboortes per jaar</t>
  </si>
  <si>
    <t>aant. kalv. voor verkoop en opfok</t>
  </si>
  <si>
    <t>Huur werktuigen + brandstof+smeermidd.</t>
  </si>
  <si>
    <t>Werktuigenberekening en loonwerk</t>
  </si>
  <si>
    <t>eenheid</t>
  </si>
  <si>
    <t>aantal eenheden</t>
  </si>
  <si>
    <t>prijs per eenheid</t>
  </si>
  <si>
    <t>Omschrijving loonwerk grasland</t>
  </si>
  <si>
    <t>Omschrijving loonwerk maïsland</t>
  </si>
  <si>
    <t>Overig loonwerk totaal</t>
  </si>
  <si>
    <t>Totaal loonwerk maïsland</t>
  </si>
  <si>
    <t>Loonwerk maïsland + overig loonwerk</t>
  </si>
  <si>
    <t>Totaal inkomen buiten bedrijf</t>
  </si>
  <si>
    <t>Totaal uitgaven privé</t>
  </si>
  <si>
    <t>Privé-uitgaven levensbehoefte</t>
  </si>
  <si>
    <t>Toename liquide middelen = marge</t>
  </si>
  <si>
    <t>Kredietgever</t>
  </si>
  <si>
    <t>Pas op met het invullen van de cel links hiervan.</t>
  </si>
  <si>
    <t>Lees de bijbehorenden opmerking.</t>
  </si>
  <si>
    <t xml:space="preserve">   eigen vermogen
= eindbalans</t>
  </si>
  <si>
    <t>eigen vermogen
=  eindbalans</t>
  </si>
  <si>
    <t>activa
 balanstotaal
 eindbalans</t>
  </si>
  <si>
    <t>eigen vermogen
beginbalans</t>
  </si>
  <si>
    <t>Marge = toe-/afname liquide midd.</t>
  </si>
  <si>
    <t>Financiële kengetallen</t>
  </si>
  <si>
    <t>Toegerekende veekosten</t>
  </si>
  <si>
    <t>leasen melk</t>
  </si>
  <si>
    <t xml:space="preserve">overige toegerekende veekosten </t>
  </si>
  <si>
    <t>Niet toegerek. kosten</t>
  </si>
  <si>
    <r>
      <t xml:space="preserve">Rente EV </t>
    </r>
    <r>
      <rPr>
        <sz val="8.5"/>
        <rFont val="MS Sans Serif"/>
        <family val="2"/>
      </rPr>
      <t>(eigen vermogen)</t>
    </r>
  </si>
  <si>
    <r>
      <t xml:space="preserve">Kostprijs </t>
    </r>
    <r>
      <rPr>
        <sz val="8.5"/>
        <rFont val="MS Sans Serif"/>
        <family val="2"/>
      </rPr>
      <t>(bedrijfseconomisch)</t>
    </r>
  </si>
  <si>
    <r>
      <t xml:space="preserve">Netto kostprijs/kg melk </t>
    </r>
    <r>
      <rPr>
        <sz val="8.5"/>
        <rFont val="MS Sans Serif"/>
        <family val="2"/>
      </rPr>
      <t>(bedrijfseconomisch)</t>
    </r>
  </si>
  <si>
    <r>
      <t xml:space="preserve">per 100
</t>
    </r>
    <r>
      <rPr>
        <u val="single"/>
        <sz val="8"/>
        <rFont val="MS Sans Serif"/>
        <family val="2"/>
      </rPr>
      <t>kg melk</t>
    </r>
  </si>
  <si>
    <r>
      <t xml:space="preserve">per 100
</t>
    </r>
    <r>
      <rPr>
        <u val="single"/>
        <sz val="8"/>
        <rFont val="MS Sans Serif"/>
        <family val="2"/>
      </rPr>
      <t>kg fcpm</t>
    </r>
  </si>
  <si>
    <r>
      <t xml:space="preserve">per ha </t>
    </r>
    <r>
      <rPr>
        <u val="single"/>
        <sz val="8"/>
        <rFont val="MS Sans Serif"/>
        <family val="2"/>
      </rPr>
      <t>cult.grond</t>
    </r>
  </si>
  <si>
    <r>
      <t xml:space="preserve">Kritieke kostprijs </t>
    </r>
    <r>
      <rPr>
        <sz val="8"/>
        <rFont val="Courier New"/>
        <family val="3"/>
      </rPr>
      <t>(benadering van daadwerkelijk uitgegeven geld!)</t>
    </r>
  </si>
  <si>
    <t>Totaal toegerekende kosten vee</t>
  </si>
  <si>
    <t>gekocht</t>
  </si>
  <si>
    <t>geleasd</t>
  </si>
  <si>
    <t>productierechten</t>
  </si>
  <si>
    <t>volle melk/kalf (globaal)</t>
  </si>
  <si>
    <t>- gebouwen, drainage, etc.</t>
  </si>
  <si>
    <t>- financiële vaste activa / vastleggingen</t>
  </si>
  <si>
    <t>Veebezetting gemiddeld</t>
  </si>
  <si>
    <t>Aanwas vee</t>
  </si>
  <si>
    <t>Betaalde rente</t>
  </si>
  <si>
    <t>vervangingsingsinvesteringen + vastleggingen</t>
  </si>
  <si>
    <t>betaalde rente +aflossing</t>
  </si>
  <si>
    <t>Toegerekende uitgaven</t>
  </si>
  <si>
    <t>Niet toegerekende uitgaven</t>
  </si>
  <si>
    <t>Totale uitgaven</t>
  </si>
  <si>
    <t>netto privé + belastingen</t>
  </si>
  <si>
    <t>printen bij voorkeur in zwart / wit!</t>
  </si>
  <si>
    <t xml:space="preserve">  totaal vreemd vermogen 
-/- eindbalans</t>
  </si>
  <si>
    <t>Productieresultaat</t>
  </si>
  <si>
    <t>per kg melk</t>
  </si>
  <si>
    <t>Bruto Cash flow per kg melk</t>
  </si>
  <si>
    <t>Netto Cash flow per kg melk</t>
  </si>
  <si>
    <t>ondern.1</t>
  </si>
  <si>
    <t>ondern.2</t>
  </si>
  <si>
    <t>ondern.3</t>
  </si>
  <si>
    <t>Investeringsaftrek</t>
  </si>
  <si>
    <t>Zelfstandigenaftrek</t>
  </si>
  <si>
    <t>Fiscale Oudedags Reserve</t>
  </si>
  <si>
    <t>Belastbaar inkomen</t>
  </si>
  <si>
    <t>grensinkomen max FOR</t>
  </si>
  <si>
    <t>Berekende belasting (+premie)</t>
  </si>
  <si>
    <t>Heffingskorting</t>
  </si>
  <si>
    <t>belasting bij</t>
  </si>
  <si>
    <t>belasting-</t>
  </si>
  <si>
    <t>schijven</t>
  </si>
  <si>
    <t>belasting %</t>
  </si>
  <si>
    <t>investeringsaftrek totaal</t>
  </si>
  <si>
    <t>Aftrekposten</t>
  </si>
  <si>
    <t>Te betalen / terug te ontvangen belasting</t>
  </si>
  <si>
    <t>Inkomen per ondernemer uit bedrijf</t>
  </si>
  <si>
    <t>algemene heffingskorting</t>
  </si>
  <si>
    <t>% aftrek</t>
  </si>
  <si>
    <t>aftrekbedrag</t>
  </si>
  <si>
    <t>volle schijf</t>
  </si>
  <si>
    <t>Belasting % hoogste schijf</t>
  </si>
  <si>
    <t>te betalen</t>
  </si>
  <si>
    <t>grenzen</t>
  </si>
  <si>
    <t>grenzen investeringsbedrag</t>
  </si>
  <si>
    <t>als het aantal VAK bij een ondernemer
&lt; 0,4 is, dan geen zelfstandigenaftrek
(0,4 x 3.000 uur = 1.200 uur)</t>
  </si>
  <si>
    <t>grenzen belastb.  inkomen</t>
  </si>
  <si>
    <t>zelfstandigenaftrek is</t>
  </si>
  <si>
    <t>vul eventueel de groene cel hieronder in; lees de opmerking bij die cel</t>
  </si>
  <si>
    <t>de blauwe cellen hieronder dienen ingevuld te worden met de getallen die in dat belastingjaar gelden</t>
  </si>
  <si>
    <t>Totaal te betalen (+) of terug te ontvangen belasting (-)</t>
  </si>
  <si>
    <t>Globale berekening belasting box 1 (euro´s)</t>
  </si>
  <si>
    <t>Totaal vervangingsinvesteringen + vastleggingen</t>
  </si>
  <si>
    <t>totale herinvestering</t>
  </si>
  <si>
    <t xml:space="preserve">  -  -  -  -  </t>
  </si>
  <si>
    <t>Aantal V.A.K. per ondernemer</t>
  </si>
  <si>
    <t>Belastingjaar</t>
  </si>
  <si>
    <t>maximale FOR:</t>
  </si>
  <si>
    <t>investering</t>
  </si>
  <si>
    <t>investeringsaftrek in %</t>
  </si>
  <si>
    <t>Rendement eigen vermogen</t>
  </si>
  <si>
    <t>prijs €</t>
  </si>
  <si>
    <t>bedrag €</t>
  </si>
  <si>
    <t>bedrijf €</t>
  </si>
  <si>
    <t>prijs (€)</t>
  </si>
  <si>
    <t>normen KWIN</t>
  </si>
  <si>
    <t>2002-2003</t>
  </si>
  <si>
    <t>jaar</t>
  </si>
  <si>
    <t>vetprijs</t>
  </si>
  <si>
    <t>negatieve grondprijs</t>
  </si>
  <si>
    <t>eiwitprijs</t>
  </si>
  <si>
    <t>meerprijs biologische melk boven gangbaar</t>
  </si>
  <si>
    <t>KWIN-normen jaar:</t>
  </si>
  <si>
    <t>euro's</t>
  </si>
  <si>
    <t>Kosten in eurocent/kg melk</t>
  </si>
  <si>
    <t>KWIN-normen O+A</t>
  </si>
  <si>
    <t>Bedrijfsomvang</t>
  </si>
  <si>
    <t>aantal nge's totaal</t>
  </si>
  <si>
    <t>aantal nge's per VAK</t>
  </si>
  <si>
    <t>normen nge's</t>
  </si>
  <si>
    <t>per zeug</t>
  </si>
  <si>
    <t>per vleesvarken</t>
  </si>
  <si>
    <t>per eenheid</t>
  </si>
  <si>
    <t>dit bedrijf</t>
  </si>
  <si>
    <t>aantal nge's per VAK in rundvee</t>
  </si>
  <si>
    <t>per eenheid in euro's</t>
  </si>
  <si>
    <r>
      <t xml:space="preserve">ha à </t>
    </r>
    <r>
      <rPr>
        <sz val="9.5"/>
        <rFont val="MS Sans Serif"/>
        <family val="2"/>
      </rPr>
      <t>€</t>
    </r>
  </si>
  <si>
    <t>Voedergewassen tot.</t>
  </si>
  <si>
    <t>voedergewassen totaal</t>
  </si>
  <si>
    <t>in melkgeiten</t>
  </si>
  <si>
    <t>in camping</t>
  </si>
  <si>
    <t xml:space="preserve">aantal melkgeiten </t>
  </si>
  <si>
    <t>lammeren tot 1 jaar</t>
  </si>
  <si>
    <t>bokken</t>
  </si>
  <si>
    <t>overige geiten</t>
  </si>
  <si>
    <t>geiten/ha</t>
  </si>
  <si>
    <t>jongvee/10 geiten</t>
  </si>
  <si>
    <t>melkgeiten per v.a.k.</t>
  </si>
  <si>
    <t>melkgeiten per ha</t>
  </si>
  <si>
    <t>kg melk/geit</t>
  </si>
  <si>
    <t>gem. BSG</t>
  </si>
  <si>
    <t>kg melk per ha</t>
  </si>
  <si>
    <t>Afgeleverd in boekjaar</t>
  </si>
  <si>
    <t>kg krachtvoer/geit gehele jaar</t>
  </si>
  <si>
    <t>kg melkpoeder/opgefokt lam</t>
  </si>
  <si>
    <t>Melkgeit. 1 jr en ouder</t>
  </si>
  <si>
    <t>Lammeren( nuchter)</t>
  </si>
  <si>
    <t xml:space="preserve">Lam. tot 6 weken  </t>
  </si>
  <si>
    <t>Lam 6 wkn tot 4 mnd</t>
  </si>
  <si>
    <t>Lam 4 mnd tot 12 mnd</t>
  </si>
  <si>
    <t>Bokken</t>
  </si>
  <si>
    <t>Krachtvoer geiten gehele jaar</t>
  </si>
  <si>
    <t>melkkoeltank</t>
  </si>
  <si>
    <t>computer</t>
  </si>
  <si>
    <t>beregeningsinstallatie</t>
  </si>
  <si>
    <t>voer-/-mengwagen</t>
  </si>
  <si>
    <t>hark  ___m breed</t>
  </si>
  <si>
    <t>schudder</t>
  </si>
  <si>
    <t xml:space="preserve">maaier met/zonder kneusinrichting </t>
  </si>
  <si>
    <t>weidebloter</t>
  </si>
  <si>
    <t xml:space="preserve">weidesleep </t>
  </si>
  <si>
    <t>cultivator</t>
  </si>
  <si>
    <t>ploeg (+ vorenpakker/ etc)</t>
  </si>
  <si>
    <t>kunstmeststrooier 700 liter</t>
  </si>
  <si>
    <t>aanhangwagen</t>
  </si>
  <si>
    <t>Aantal aanwezige ligplaatsen voor melkgeiten</t>
  </si>
  <si>
    <t>lammeren</t>
  </si>
  <si>
    <t>melkgeiten</t>
  </si>
  <si>
    <t>overige</t>
  </si>
  <si>
    <t>div.</t>
  </si>
  <si>
    <t>grasgroen + kas</t>
  </si>
  <si>
    <t>mengmesttank + injectie 4 m3</t>
  </si>
  <si>
    <t>beregeningspomp</t>
  </si>
  <si>
    <t>dubbelluchtwielen</t>
  </si>
  <si>
    <t>bosmaaier</t>
  </si>
  <si>
    <t>hpgedrukspuit</t>
  </si>
  <si>
    <t>kadaverkoeling</t>
  </si>
  <si>
    <t>balenklem</t>
  </si>
  <si>
    <t>veegmachine</t>
  </si>
  <si>
    <t>strohakselaar</t>
  </si>
  <si>
    <t>kuilhapper</t>
  </si>
  <si>
    <t>electro heater</t>
  </si>
  <si>
    <t>inrichting melkstal</t>
  </si>
  <si>
    <t>drinkautomaat</t>
  </si>
  <si>
    <t>Uitvalsrisico (per melkgeit)</t>
  </si>
  <si>
    <t>Uitvalsrisico (per lam)</t>
  </si>
  <si>
    <t>per geit</t>
  </si>
  <si>
    <t>Saldo per geit (dus exclusief toegerekende kosten grond)</t>
  </si>
  <si>
    <t>hoeveelheid krachtvoer/geit</t>
  </si>
  <si>
    <t>omzet+aanwas/geit</t>
  </si>
  <si>
    <t>melkgeit</t>
  </si>
  <si>
    <t>Gegevens nodig voor tabel waarderingen</t>
  </si>
  <si>
    <t xml:space="preserve">Vrije </t>
  </si>
  <si>
    <t>% van vrije</t>
  </si>
  <si>
    <t>Verstrek-</t>
  </si>
  <si>
    <t>Bedrijfswaarde</t>
  </si>
  <si>
    <t xml:space="preserve">Fiscale </t>
  </si>
  <si>
    <t>verkeers-</t>
  </si>
  <si>
    <t>Liquidatie-</t>
  </si>
  <si>
    <t>kingsnorm</t>
  </si>
  <si>
    <t>Verstrekking</t>
  </si>
  <si>
    <t xml:space="preserve">Beg Ru / Va </t>
  </si>
  <si>
    <t>boekwaarde</t>
  </si>
  <si>
    <t>norm (in %)</t>
  </si>
  <si>
    <t>(bedrag)</t>
  </si>
  <si>
    <t xml:space="preserve"> - melkquotum </t>
  </si>
  <si>
    <t xml:space="preserve"> - mestquotum</t>
  </si>
  <si>
    <t>Grond   aantal ha</t>
  </si>
  <si>
    <t>vrije verkeerswaarde/ha</t>
  </si>
  <si>
    <t>Gebouwen</t>
  </si>
  <si>
    <t xml:space="preserve"> - rundvee</t>
  </si>
  <si>
    <t xml:space="preserve"> - varkens</t>
  </si>
  <si>
    <t>….</t>
  </si>
  <si>
    <t>Werktuigen + inventaris</t>
  </si>
  <si>
    <t>Levende have en gewassen</t>
  </si>
  <si>
    <t>…..</t>
  </si>
  <si>
    <t>Financiële vaste activa</t>
  </si>
  <si>
    <t>Voorraden</t>
  </si>
  <si>
    <t>Vorderingen</t>
  </si>
  <si>
    <t>Liquide middelen + overige activa</t>
  </si>
  <si>
    <t>Stille reserve op basis van vrije verkeerswaarde</t>
  </si>
  <si>
    <t>(= vrije verkeerswaarde - fiscale boekwaarde)</t>
  </si>
  <si>
    <t>Stille reserve op basis van overnameprijs</t>
  </si>
  <si>
    <t>(= Beg ru / Beg va - fiscale waarde)</t>
  </si>
  <si>
    <t>Maximale leencapaciteit obv zekerheid</t>
  </si>
  <si>
    <t>(= totaal verstrekkingsbedrag)</t>
  </si>
  <si>
    <t>Maximale leencapaciteit obv inkomen bedrijf</t>
  </si>
  <si>
    <t>(hierbij kun je net rente + aflossing betalen --&gt; dan is marge 0)</t>
  </si>
  <si>
    <t>Belast inkomen per ondernemer buiten bedrijf</t>
  </si>
  <si>
    <t>in machines en gebouwen</t>
  </si>
  <si>
    <t>MKB-winstvrijstelling</t>
  </si>
  <si>
    <t xml:space="preserve"> % FOR</t>
  </si>
  <si>
    <t>MKB-winstvrijstelling = 12% van de winst na aftrek van
 - Investeringsaftrek
 - Zelfstandigenaftrek 
 - FOR</t>
  </si>
  <si>
    <t>verkeers</t>
  </si>
  <si>
    <t>Totaalbedragen van deze begroting, te gebruiken voor het invoeren in de liquiditeitsbegroting van de RABObank</t>
  </si>
  <si>
    <t>Deze bladzijde niet in het verslag opnemen. Voeg de liquiditeitsbegroting van de RABObank aan het verslag toe.</t>
  </si>
  <si>
    <t>versie april 2011</t>
  </si>
  <si>
    <t>Begrotingsjaar</t>
  </si>
  <si>
    <t>Financieel</t>
  </si>
  <si>
    <t>Bedrag</t>
  </si>
  <si>
    <t>Rente%</t>
  </si>
  <si>
    <t>Aflossing/mnd</t>
  </si>
  <si>
    <t>Lening 1</t>
  </si>
  <si>
    <t xml:space="preserve"> melkquotum</t>
  </si>
  <si>
    <t>Lening 2</t>
  </si>
  <si>
    <t xml:space="preserve"> vetrefrentie</t>
  </si>
  <si>
    <t>Lening 3</t>
  </si>
  <si>
    <t xml:space="preserve"> vet%</t>
  </si>
  <si>
    <t>Lening 4</t>
  </si>
  <si>
    <t>overschrijder</t>
  </si>
  <si>
    <t>onderschrijder</t>
  </si>
  <si>
    <t>Lening 5</t>
  </si>
  <si>
    <t xml:space="preserve"> te leveren</t>
  </si>
  <si>
    <t>Lening 6</t>
  </si>
  <si>
    <t xml:space="preserve"> superheffing (kg)</t>
  </si>
  <si>
    <t>Lening 7</t>
  </si>
  <si>
    <t>Lening 8</t>
  </si>
  <si>
    <t>Lening 9</t>
  </si>
  <si>
    <t>Lening 10</t>
  </si>
  <si>
    <t>Aflossing/kwartaal</t>
  </si>
  <si>
    <t>Krediet</t>
  </si>
  <si>
    <t>Saldo rekening-courant begin</t>
  </si>
  <si>
    <t>Liquiditeitsverloop</t>
  </si>
  <si>
    <t>te leveren kg melk</t>
  </si>
  <si>
    <t>melkprijs (€ per 100 kg melk)</t>
  </si>
  <si>
    <t>Melkgeld</t>
  </si>
  <si>
    <t xml:space="preserve">Toelichting: </t>
  </si>
  <si>
    <t>haal de nabetaling af van het totaal melkgeld</t>
  </si>
  <si>
    <t>Nabetaling / prestatietoeslag</t>
  </si>
  <si>
    <t>wat dan overblijft, verdeel je in de rij melkgeld in de liquiditeitsbegroting</t>
  </si>
  <si>
    <t>Verkoop vee</t>
  </si>
  <si>
    <t>Bedrijfstoeslag / premies</t>
  </si>
  <si>
    <t>Nevenactiviteiten</t>
  </si>
  <si>
    <t>als je hier totaal ontvangsten invult, dan ook 'Kosten  nevenachtiviteiten invullen</t>
  </si>
  <si>
    <t>Diversen</t>
  </si>
  <si>
    <t>je kunt hier ook netto ontvangsten invullen, dan 'Kosten nevenactiviteiten' op 0 zetten</t>
  </si>
  <si>
    <t>Totaal inkomsten</t>
  </si>
  <si>
    <t>Ruwvoer</t>
  </si>
  <si>
    <t>Directe veekosten</t>
  </si>
  <si>
    <t>Kunstmest/zaaizaad/bestrijding</t>
  </si>
  <si>
    <t>Loonwerk</t>
  </si>
  <si>
    <t>mestafzet</t>
  </si>
  <si>
    <t>gas / water / electra</t>
  </si>
  <si>
    <t>onderhoud gebouwen</t>
  </si>
  <si>
    <t>onderhoud/brandstof machines</t>
  </si>
  <si>
    <t>Verzekeringen</t>
  </si>
  <si>
    <t>als je dit invult, dan overige kosten (algemene kosten) met dit bedrag verminderen</t>
  </si>
  <si>
    <t>Kosten nevenactiviteiten</t>
  </si>
  <si>
    <t>als je dit invult, dan bij nevenactiviteiten de totaal ontvangsten invullen</t>
  </si>
  <si>
    <t>Overige kosten</t>
  </si>
  <si>
    <t>Superheffing</t>
  </si>
  <si>
    <t>Personeelskosten</t>
  </si>
  <si>
    <t>Huur / Pacht / Lease</t>
  </si>
  <si>
    <t>Rente</t>
  </si>
  <si>
    <t>Aflossing</t>
  </si>
  <si>
    <t>Prive + Belasting</t>
  </si>
  <si>
    <t>Investeringen</t>
  </si>
  <si>
    <t>Totaal uitgaven</t>
  </si>
  <si>
    <t>Inkomsten - uitgaven</t>
  </si>
  <si>
    <t>Saldo RC begin</t>
  </si>
  <si>
    <t>Saldo RC eind</t>
  </si>
  <si>
    <t>Kredietmaximum</t>
  </si>
  <si>
    <t>Ruimte/tekort</t>
  </si>
  <si>
    <t>Ondernemer 1</t>
  </si>
  <si>
    <t>Ondernemer 2</t>
  </si>
  <si>
    <t>Ondernemer 3</t>
  </si>
  <si>
    <t>Tot. vervangingsw./afschr./onderh.</t>
  </si>
  <si>
    <t xml:space="preserve">Toelichting kosten nevenactiviteiten: </t>
  </si>
  <si>
    <t xml:space="preserve">Toelichting   
verzekering: </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</si>
</sst>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
    <numFmt numFmtId="179" formatCode="dd\-mm\-yyyy"/>
    <numFmt numFmtId="180" formatCode="0.0000"/>
    <numFmt numFmtId="181" formatCode="0.0%"/>
    <numFmt numFmtId="182" formatCode="#,##0.0;&quot;-&quot;#,##0.0"/>
    <numFmt numFmtId="183" formatCode="#,##0.0"/>
    <numFmt numFmtId="184" formatCode="0.00\ &quot;%&quot;"/>
    <numFmt numFmtId="185" formatCode="0.00\ &quot;gld&quot;"/>
    <numFmt numFmtId="186" formatCode="#,##0\ &quot;gld&quot;"/>
    <numFmt numFmtId="187" formatCode="0\ &quot;gld&quot;"/>
    <numFmt numFmtId="188" formatCode="0\ &quot;kg&quot;"/>
    <numFmt numFmtId="189" formatCode="0.000"/>
    <numFmt numFmtId="190" formatCode="#,##0\ \ "/>
    <numFmt numFmtId="191" formatCode="#,##0\ \ \ \ &quot;*&quot;"/>
    <numFmt numFmtId="192" formatCode="d/mm/yy"/>
    <numFmt numFmtId="193" formatCode="0.00\ "/>
    <numFmt numFmtId="194" formatCode="0.0\ &quot;%&quot;"/>
    <numFmt numFmtId="195" formatCode="#,##0_ ;[Red]\-#,##0\ "/>
    <numFmt numFmtId="196" formatCode="0.0000000"/>
    <numFmt numFmtId="197" formatCode="0.000000"/>
    <numFmt numFmtId="198" formatCode="0.00000"/>
    <numFmt numFmtId="199" formatCode="#,##0.000"/>
    <numFmt numFmtId="200" formatCode="dd/mm/yyyy"/>
    <numFmt numFmtId="201" formatCode="0\ &quot;%&quot;"/>
    <numFmt numFmtId="202" formatCode="#,##0\ \ \ \ \ "/>
    <numFmt numFmtId="203" formatCode="#.##0"/>
    <numFmt numFmtId="204" formatCode="0.0000000000"/>
    <numFmt numFmtId="205" formatCode="0.00000000000"/>
    <numFmt numFmtId="206" formatCode="0.000000000000"/>
    <numFmt numFmtId="207" formatCode="0.000000000"/>
    <numFmt numFmtId="208" formatCode="0.00000000"/>
    <numFmt numFmtId="209" formatCode="0.00\ &quot;€&quot;"/>
    <numFmt numFmtId="210" formatCode="0\ &quot;€&quot;"/>
    <numFmt numFmtId="211" formatCode="#,##0\ &quot;€&quot;"/>
    <numFmt numFmtId="212" formatCode="#,##0.0\ &quot;€&quot;"/>
    <numFmt numFmtId="213" formatCode="#,##0.00\ &quot;€&quot;"/>
    <numFmt numFmtId="214" formatCode="&quot;€&quot;\o.\o\o"/>
    <numFmt numFmtId="215" formatCode="&quot;€&quot;\ 0.00"/>
    <numFmt numFmtId="216" formatCode="&quot;€&quot;\ #,##0"/>
    <numFmt numFmtId="217" formatCode="0.000%"/>
    <numFmt numFmtId="218" formatCode="#,##0_ ;\-#,##0\ "/>
    <numFmt numFmtId="219" formatCode="_-&quot;€&quot;\ * #,##0.0000_-;_-&quot;€&quot;\ * #,##0.0000\-;_-&quot;€&quot;\ * &quot;-&quot;??_-;_-@_-"/>
  </numFmts>
  <fonts count="78">
    <font>
      <sz val="10"/>
      <name val="Arial"/>
      <family val="0"/>
    </font>
    <font>
      <b/>
      <sz val="10"/>
      <name val="Arial"/>
      <family val="0"/>
    </font>
    <font>
      <sz val="9"/>
      <name val="Tahoma"/>
      <family val="2"/>
    </font>
    <font>
      <sz val="10"/>
      <name val="MS Sans Serif"/>
      <family val="2"/>
    </font>
    <font>
      <sz val="10"/>
      <color indexed="10"/>
      <name val="MS Sans Serif"/>
      <family val="2"/>
    </font>
    <font>
      <b/>
      <sz val="10"/>
      <name val="MS Sans Serif"/>
      <family val="2"/>
    </font>
    <font>
      <b/>
      <sz val="10"/>
      <color indexed="10"/>
      <name val="MS Sans Serif"/>
      <family val="2"/>
    </font>
    <font>
      <b/>
      <sz val="8.5"/>
      <name val="MS Sans Serif"/>
      <family val="2"/>
    </font>
    <font>
      <sz val="8.5"/>
      <color indexed="10"/>
      <name val="MS Sans Serif"/>
      <family val="2"/>
    </font>
    <font>
      <b/>
      <sz val="8.5"/>
      <color indexed="10"/>
      <name val="MS Sans Serif"/>
      <family val="2"/>
    </font>
    <font>
      <sz val="8.5"/>
      <name val="MS Sans Serif"/>
      <family val="2"/>
    </font>
    <font>
      <b/>
      <i/>
      <sz val="8.5"/>
      <name val="MS Sans Serif"/>
      <family val="2"/>
    </font>
    <font>
      <sz val="8.5"/>
      <color indexed="9"/>
      <name val="MS Sans Serif"/>
      <family val="2"/>
    </font>
    <font>
      <i/>
      <sz val="8.5"/>
      <name val="MS Sans Serif"/>
      <family val="2"/>
    </font>
    <font>
      <b/>
      <u val="single"/>
      <sz val="8.5"/>
      <name val="MS Sans Serif"/>
      <family val="2"/>
    </font>
    <font>
      <u val="single"/>
      <sz val="8.5"/>
      <name val="MS Sans Serif"/>
      <family val="2"/>
    </font>
    <font>
      <sz val="8.5"/>
      <color indexed="8"/>
      <name val="MS Sans Serif"/>
      <family val="2"/>
    </font>
    <font>
      <sz val="8.5"/>
      <color indexed="12"/>
      <name val="MS Sans Serif"/>
      <family val="2"/>
    </font>
    <font>
      <u val="single"/>
      <sz val="8.5"/>
      <color indexed="8"/>
      <name val="MS Sans Serif"/>
      <family val="2"/>
    </font>
    <font>
      <b/>
      <sz val="8.5"/>
      <color indexed="8"/>
      <name val="MS Sans Serif"/>
      <family val="2"/>
    </font>
    <font>
      <sz val="8"/>
      <name val="Courier New"/>
      <family val="3"/>
    </font>
    <font>
      <sz val="8"/>
      <name val="MS Sans Serif"/>
      <family val="2"/>
    </font>
    <font>
      <u val="single"/>
      <sz val="8"/>
      <name val="MS Sans Serif"/>
      <family val="2"/>
    </font>
    <font>
      <u val="single"/>
      <sz val="9"/>
      <name val="Tahoma"/>
      <family val="2"/>
    </font>
    <font>
      <u val="single"/>
      <sz val="10"/>
      <color indexed="12"/>
      <name val="Arial"/>
      <family val="0"/>
    </font>
    <font>
      <u val="single"/>
      <sz val="10"/>
      <color indexed="36"/>
      <name val="Arial"/>
      <family val="0"/>
    </font>
    <font>
      <b/>
      <sz val="8.5"/>
      <name val="Univers"/>
      <family val="0"/>
    </font>
    <font>
      <sz val="8.5"/>
      <name val="Univers"/>
      <family val="0"/>
    </font>
    <font>
      <sz val="8.5"/>
      <name val="Arial"/>
      <family val="0"/>
    </font>
    <font>
      <sz val="8.5"/>
      <name val="Tahoma"/>
      <family val="2"/>
    </font>
    <font>
      <sz val="8.5"/>
      <color indexed="10"/>
      <name val="Univers"/>
      <family val="2"/>
    </font>
    <font>
      <sz val="8"/>
      <name val="Tahoma"/>
      <family val="2"/>
    </font>
    <font>
      <sz val="9.5"/>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5"/>
      <name val="Arial"/>
      <family val="2"/>
    </font>
    <font>
      <b/>
      <sz val="8.5"/>
      <color indexed="10"/>
      <name val="Univers"/>
      <family val="2"/>
    </font>
    <font>
      <b/>
      <u val="single"/>
      <sz val="8.5"/>
      <name val="Univers"/>
      <family val="2"/>
    </font>
    <font>
      <sz val="10"/>
      <name val="Tahoma"/>
      <family val="2"/>
    </font>
    <font>
      <b/>
      <sz val="10"/>
      <color indexed="10"/>
      <name val="Arial"/>
      <family val="2"/>
    </font>
    <font>
      <b/>
      <sz val="10"/>
      <color indexed="8"/>
      <name val="Times New Roman"/>
      <family val="1"/>
    </font>
    <font>
      <i/>
      <sz val="10"/>
      <color indexed="8"/>
      <name val="Times New Roman"/>
      <family val="1"/>
    </font>
    <font>
      <sz val="10"/>
      <color indexed="8"/>
      <name val="Times New Roman"/>
      <family val="2"/>
    </font>
    <font>
      <b/>
      <i/>
      <sz val="10"/>
      <color indexed="8"/>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gray125">
        <fgColor indexed="9"/>
      </patternFill>
    </fill>
    <fill>
      <patternFill patternType="solid">
        <fgColor indexed="43"/>
        <bgColor indexed="64"/>
      </patternFill>
    </fill>
    <fill>
      <patternFill patternType="solid">
        <fgColor indexed="9"/>
        <bgColor indexed="64"/>
      </patternFill>
    </fill>
    <fill>
      <patternFill patternType="gray125">
        <fgColor indexed="9"/>
        <bgColor indexed="9"/>
      </patternFill>
    </fill>
    <fill>
      <patternFill patternType="solid">
        <fgColor indexed="41"/>
        <bgColor indexed="64"/>
      </patternFill>
    </fill>
    <fill>
      <patternFill patternType="solid">
        <fgColor indexed="65"/>
        <bgColor indexed="64"/>
      </patternFill>
    </fill>
    <fill>
      <patternFill patternType="solid">
        <fgColor indexed="1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dotted"/>
    </border>
    <border>
      <left style="thin"/>
      <right>
        <color indexed="63"/>
      </right>
      <top style="dotted"/>
      <bottom>
        <color indexed="63"/>
      </bottom>
    </border>
    <border>
      <left>
        <color indexed="63"/>
      </left>
      <right>
        <color indexed="63"/>
      </right>
      <top style="thin"/>
      <bottom>
        <color indexed="63"/>
      </bottom>
    </border>
    <border>
      <left style="thin"/>
      <right style="thin"/>
      <top>
        <color indexed="63"/>
      </top>
      <bottom style="dotted"/>
    </border>
    <border>
      <left>
        <color indexed="63"/>
      </left>
      <right style="thin"/>
      <top>
        <color indexed="63"/>
      </top>
      <bottom style="dotted"/>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dashed"/>
      <top style="thin"/>
      <bottom>
        <color indexed="63"/>
      </bottom>
    </border>
    <border>
      <left style="thin"/>
      <right style="thin"/>
      <top style="thin"/>
      <bottom style="thin"/>
    </border>
    <border>
      <left>
        <color indexed="63"/>
      </left>
      <right style="thin"/>
      <top style="hair"/>
      <bottom>
        <color indexed="63"/>
      </bottom>
    </border>
    <border>
      <left>
        <color indexed="63"/>
      </left>
      <right style="hair"/>
      <top style="hair"/>
      <bottom>
        <color indexed="63"/>
      </bottom>
    </border>
    <border>
      <left>
        <color indexed="63"/>
      </left>
      <right style="thin"/>
      <top style="dotted"/>
      <bottom>
        <color indexed="63"/>
      </bottom>
    </border>
    <border>
      <left style="thin"/>
      <right style="thin"/>
      <top style="dotted"/>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thin"/>
      <top>
        <color indexed="63"/>
      </top>
      <bottom style="hair"/>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ck"/>
      <right style="thin"/>
      <top style="medium"/>
      <bottom>
        <color indexed="63"/>
      </bottom>
    </border>
    <border>
      <left style="thin"/>
      <right>
        <color indexed="63"/>
      </right>
      <top style="medium"/>
      <bottom>
        <color indexed="63"/>
      </bottom>
    </border>
    <border>
      <left style="thick"/>
      <right style="thin"/>
      <top>
        <color indexed="63"/>
      </top>
      <bottom>
        <color indexed="63"/>
      </bottom>
    </border>
    <border>
      <left style="thick"/>
      <right style="thin"/>
      <top style="medium"/>
      <bottom style="thin"/>
    </border>
    <border>
      <left style="thin"/>
      <right style="medium"/>
      <top>
        <color indexed="63"/>
      </top>
      <bottom>
        <color indexed="63"/>
      </bottom>
    </border>
    <border>
      <left style="thick"/>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thin"/>
      <bottom>
        <color indexed="63"/>
      </bottom>
    </border>
    <border>
      <left style="medium"/>
      <right style="thin"/>
      <top>
        <color indexed="63"/>
      </top>
      <bottom style="thin"/>
    </border>
    <border>
      <left style="medium"/>
      <right style="medium"/>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0" borderId="3" applyNumberFormat="0" applyFill="0" applyAlignment="0" applyProtection="0"/>
    <xf numFmtId="0" fontId="25" fillId="0" borderId="0" applyNumberFormat="0" applyFill="0" applyBorder="0" applyAlignment="0" applyProtection="0"/>
    <xf numFmtId="0" fontId="64" fillId="28" borderId="0" applyNumberFormat="0" applyBorder="0" applyAlignment="0" applyProtection="0"/>
    <xf numFmtId="0" fontId="24" fillId="0" borderId="0" applyNumberFormat="0" applyFill="0" applyBorder="0" applyAlignment="0" applyProtection="0"/>
    <xf numFmtId="0" fontId="6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0" fillId="31" borderId="7" applyNumberFormat="0" applyFont="0" applyAlignment="0" applyProtection="0"/>
    <xf numFmtId="0" fontId="70" fillId="32"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cellStyleXfs>
  <cellXfs count="639">
    <xf numFmtId="0" fontId="0" fillId="0" borderId="0" xfId="0" applyAlignment="1">
      <alignment/>
    </xf>
    <xf numFmtId="0" fontId="6" fillId="33" borderId="0" xfId="0" applyFont="1" applyFill="1" applyAlignment="1">
      <alignment horizontal="left"/>
    </xf>
    <xf numFmtId="0" fontId="8" fillId="34" borderId="0" xfId="0" applyFont="1" applyFill="1" applyAlignment="1">
      <alignment/>
    </xf>
    <xf numFmtId="0" fontId="9" fillId="33" borderId="0" xfId="0" applyFont="1" applyFill="1" applyAlignment="1">
      <alignment horizontal="left"/>
    </xf>
    <xf numFmtId="0" fontId="7" fillId="33" borderId="0" xfId="0" applyFont="1" applyFill="1" applyAlignment="1">
      <alignment horizontal="right"/>
    </xf>
    <xf numFmtId="0" fontId="10" fillId="0" borderId="0" xfId="0" applyFont="1" applyAlignment="1">
      <alignment/>
    </xf>
    <xf numFmtId="0" fontId="10" fillId="33" borderId="0" xfId="0" applyFont="1" applyFill="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10" xfId="0" applyFont="1" applyFill="1" applyBorder="1" applyAlignment="1">
      <alignment/>
    </xf>
    <xf numFmtId="0" fontId="10" fillId="33" borderId="10" xfId="0" applyFont="1" applyFill="1" applyBorder="1" applyAlignment="1">
      <alignment horizontal="right"/>
    </xf>
    <xf numFmtId="2" fontId="10" fillId="33" borderId="0" xfId="0" applyNumberFormat="1" applyFont="1" applyFill="1" applyAlignment="1">
      <alignment/>
    </xf>
    <xf numFmtId="2" fontId="10" fillId="33" borderId="0" xfId="0" applyNumberFormat="1" applyFont="1" applyFill="1" applyAlignment="1">
      <alignment horizontal="right"/>
    </xf>
    <xf numFmtId="178" fontId="10" fillId="33" borderId="0" xfId="0" applyNumberFormat="1" applyFont="1" applyFill="1" applyAlignment="1">
      <alignment horizontal="right"/>
    </xf>
    <xf numFmtId="178" fontId="10" fillId="33" borderId="0" xfId="0" applyNumberFormat="1" applyFont="1" applyFill="1" applyAlignment="1">
      <alignment/>
    </xf>
    <xf numFmtId="0" fontId="10" fillId="33" borderId="10" xfId="0" applyFont="1" applyFill="1" applyBorder="1" applyAlignment="1">
      <alignment horizontal="left"/>
    </xf>
    <xf numFmtId="0" fontId="10" fillId="33" borderId="0" xfId="0" applyFont="1" applyFill="1" applyBorder="1" applyAlignment="1">
      <alignment horizontal="right"/>
    </xf>
    <xf numFmtId="3" fontId="10" fillId="33" borderId="0" xfId="0" applyNumberFormat="1" applyFont="1" applyFill="1" applyBorder="1" applyAlignment="1" applyProtection="1">
      <alignment horizontal="right"/>
      <protection locked="0"/>
    </xf>
    <xf numFmtId="3" fontId="10" fillId="35" borderId="0" xfId="0" applyNumberFormat="1" applyFont="1" applyFill="1" applyBorder="1" applyAlignment="1" applyProtection="1">
      <alignment horizontal="right"/>
      <protection locked="0"/>
    </xf>
    <xf numFmtId="0" fontId="10" fillId="0" borderId="0" xfId="0" applyFont="1" applyBorder="1" applyAlignment="1">
      <alignment horizontal="right"/>
    </xf>
    <xf numFmtId="0" fontId="8" fillId="33" borderId="0" xfId="0" applyFont="1" applyFill="1" applyAlignment="1">
      <alignment horizontal="left"/>
    </xf>
    <xf numFmtId="0" fontId="10" fillId="0" borderId="0" xfId="0" applyFont="1" applyAlignment="1">
      <alignment horizontal="right"/>
    </xf>
    <xf numFmtId="0" fontId="10" fillId="33" borderId="0" xfId="0" applyFont="1" applyFill="1" applyBorder="1" applyAlignment="1">
      <alignment/>
    </xf>
    <xf numFmtId="0" fontId="10" fillId="33" borderId="11" xfId="0" applyFont="1" applyFill="1" applyBorder="1" applyAlignment="1">
      <alignment/>
    </xf>
    <xf numFmtId="0" fontId="10" fillId="33" borderId="11" xfId="0" applyFont="1" applyFill="1" applyBorder="1" applyAlignment="1">
      <alignment horizontal="right"/>
    </xf>
    <xf numFmtId="3" fontId="10" fillId="33" borderId="0" xfId="0" applyNumberFormat="1" applyFont="1" applyFill="1" applyAlignment="1">
      <alignment horizontal="right"/>
    </xf>
    <xf numFmtId="183" fontId="10" fillId="33" borderId="0" xfId="0" applyNumberFormat="1" applyFont="1" applyFill="1" applyAlignment="1">
      <alignment horizontal="right"/>
    </xf>
    <xf numFmtId="0" fontId="10" fillId="34" borderId="0" xfId="0" applyFont="1" applyFill="1" applyAlignment="1">
      <alignment/>
    </xf>
    <xf numFmtId="0" fontId="10" fillId="34" borderId="0" xfId="0" applyFont="1" applyFill="1" applyAlignment="1">
      <alignment horizontal="right"/>
    </xf>
    <xf numFmtId="0" fontId="10" fillId="34" borderId="0" xfId="0" applyFont="1" applyFill="1" applyAlignment="1">
      <alignment horizontal="left"/>
    </xf>
    <xf numFmtId="0" fontId="8" fillId="34" borderId="0" xfId="0" applyFont="1" applyFill="1" applyBorder="1" applyAlignment="1">
      <alignment/>
    </xf>
    <xf numFmtId="0" fontId="10" fillId="33" borderId="0" xfId="0" applyFont="1" applyFill="1" applyAlignment="1" applyProtection="1">
      <alignment/>
      <protection/>
    </xf>
    <xf numFmtId="0" fontId="7" fillId="33" borderId="0" xfId="0" applyFont="1" applyFill="1" applyAlignment="1" applyProtection="1">
      <alignment/>
      <protection/>
    </xf>
    <xf numFmtId="0" fontId="10" fillId="33" borderId="0" xfId="0" applyFont="1" applyFill="1" applyAlignment="1" applyProtection="1">
      <alignment/>
      <protection/>
    </xf>
    <xf numFmtId="0" fontId="11" fillId="33" borderId="0" xfId="0" applyFont="1" applyFill="1" applyAlignment="1" applyProtection="1">
      <alignment/>
      <protection/>
    </xf>
    <xf numFmtId="49" fontId="10" fillId="33" borderId="0" xfId="0" applyNumberFormat="1" applyFont="1" applyFill="1" applyAlignment="1">
      <alignment horizontal="left"/>
    </xf>
    <xf numFmtId="0" fontId="10" fillId="33" borderId="0" xfId="0" applyFont="1" applyFill="1" applyBorder="1" applyAlignment="1" applyProtection="1">
      <alignment/>
      <protection locked="0"/>
    </xf>
    <xf numFmtId="0" fontId="7" fillId="33" borderId="12" xfId="0" applyFont="1" applyFill="1" applyBorder="1" applyAlignment="1" applyProtection="1">
      <alignment/>
      <protection/>
    </xf>
    <xf numFmtId="0" fontId="10" fillId="33" borderId="12" xfId="0" applyFont="1" applyFill="1" applyBorder="1" applyAlignment="1" applyProtection="1">
      <alignment/>
      <protection/>
    </xf>
    <xf numFmtId="0" fontId="12" fillId="33" borderId="12" xfId="0" applyFont="1" applyFill="1" applyBorder="1" applyAlignment="1" applyProtection="1">
      <alignment/>
      <protection locked="0"/>
    </xf>
    <xf numFmtId="0" fontId="10" fillId="36" borderId="13" xfId="0" applyFont="1" applyFill="1" applyBorder="1" applyAlignment="1" applyProtection="1">
      <alignment horizontal="right"/>
      <protection/>
    </xf>
    <xf numFmtId="0" fontId="10" fillId="36" borderId="14" xfId="0" applyFont="1" applyFill="1" applyBorder="1" applyAlignment="1" applyProtection="1">
      <alignment horizontal="right"/>
      <protection/>
    </xf>
    <xf numFmtId="0" fontId="10" fillId="33" borderId="0" xfId="0" applyFont="1" applyFill="1" applyBorder="1" applyAlignment="1" applyProtection="1">
      <alignment/>
      <protection/>
    </xf>
    <xf numFmtId="0" fontId="10" fillId="33" borderId="15" xfId="0" applyFont="1" applyFill="1" applyBorder="1" applyAlignment="1" applyProtection="1">
      <alignment/>
      <protection/>
    </xf>
    <xf numFmtId="3" fontId="10" fillId="33" borderId="16" xfId="0" applyNumberFormat="1" applyFont="1" applyFill="1" applyBorder="1" applyAlignment="1" applyProtection="1">
      <alignment horizontal="right"/>
      <protection locked="0"/>
    </xf>
    <xf numFmtId="180" fontId="10" fillId="33" borderId="0" xfId="0" applyNumberFormat="1" applyFont="1" applyFill="1" applyAlignment="1" applyProtection="1">
      <alignment horizontal="right"/>
      <protection/>
    </xf>
    <xf numFmtId="1" fontId="10" fillId="33" borderId="17" xfId="0" applyNumberFormat="1" applyFont="1" applyFill="1" applyBorder="1" applyAlignment="1" applyProtection="1">
      <alignment/>
      <protection/>
    </xf>
    <xf numFmtId="178" fontId="10" fillId="33" borderId="18" xfId="0" applyNumberFormat="1" applyFont="1" applyFill="1" applyBorder="1" applyAlignment="1" applyProtection="1">
      <alignment/>
      <protection/>
    </xf>
    <xf numFmtId="3" fontId="10" fillId="33" borderId="18" xfId="0" applyNumberFormat="1" applyFont="1" applyFill="1" applyBorder="1" applyAlignment="1" applyProtection="1">
      <alignment horizontal="right"/>
      <protection/>
    </xf>
    <xf numFmtId="3" fontId="10" fillId="33" borderId="19" xfId="0" applyNumberFormat="1" applyFont="1" applyFill="1" applyBorder="1" applyAlignment="1" applyProtection="1">
      <alignment horizontal="right"/>
      <protection/>
    </xf>
    <xf numFmtId="0" fontId="10" fillId="33" borderId="18" xfId="0" applyFont="1" applyFill="1" applyBorder="1" applyAlignment="1" applyProtection="1">
      <alignment/>
      <protection/>
    </xf>
    <xf numFmtId="3" fontId="10" fillId="35" borderId="16" xfId="0" applyNumberFormat="1" applyFont="1" applyFill="1" applyBorder="1" applyAlignment="1" applyProtection="1">
      <alignment horizontal="right"/>
      <protection locked="0"/>
    </xf>
    <xf numFmtId="2" fontId="10" fillId="33" borderId="19" xfId="0" applyNumberFormat="1" applyFont="1" applyFill="1" applyBorder="1" applyAlignment="1" applyProtection="1">
      <alignment horizontal="right"/>
      <protection/>
    </xf>
    <xf numFmtId="0" fontId="10" fillId="33" borderId="18"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10" fillId="33" borderId="0" xfId="0" applyFont="1" applyFill="1" applyAlignment="1" applyProtection="1">
      <alignment horizontal="right"/>
      <protection/>
    </xf>
    <xf numFmtId="3" fontId="10" fillId="35" borderId="18" xfId="0" applyNumberFormat="1" applyFont="1" applyFill="1" applyBorder="1" applyAlignment="1" applyProtection="1">
      <alignment horizontal="right"/>
      <protection locked="0"/>
    </xf>
    <xf numFmtId="0" fontId="10" fillId="33" borderId="18" xfId="0" applyFont="1" applyFill="1" applyBorder="1" applyAlignment="1">
      <alignment/>
    </xf>
    <xf numFmtId="0" fontId="10" fillId="33" borderId="19" xfId="0" applyFont="1" applyFill="1" applyBorder="1" applyAlignment="1">
      <alignment/>
    </xf>
    <xf numFmtId="0" fontId="10" fillId="34" borderId="0" xfId="0" applyFont="1" applyFill="1" applyBorder="1" applyAlignment="1">
      <alignment/>
    </xf>
    <xf numFmtId="178" fontId="10" fillId="35" borderId="0" xfId="0" applyNumberFormat="1" applyFont="1" applyFill="1" applyAlignment="1" applyProtection="1">
      <alignment horizontal="right"/>
      <protection locked="0"/>
    </xf>
    <xf numFmtId="181" fontId="10" fillId="33" borderId="18" xfId="0" applyNumberFormat="1" applyFont="1" applyFill="1" applyBorder="1" applyAlignment="1" applyProtection="1">
      <alignment horizontal="center"/>
      <protection/>
    </xf>
    <xf numFmtId="182" fontId="10" fillId="33" borderId="18" xfId="0" applyNumberFormat="1" applyFont="1" applyFill="1" applyBorder="1" applyAlignment="1" applyProtection="1">
      <alignment horizontal="right"/>
      <protection/>
    </xf>
    <xf numFmtId="0" fontId="10" fillId="33" borderId="19"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3" borderId="20" xfId="0" applyFont="1" applyFill="1" applyBorder="1" applyAlignment="1" applyProtection="1">
      <alignment horizontal="right"/>
      <protection/>
    </xf>
    <xf numFmtId="178" fontId="10" fillId="33" borderId="0" xfId="0" applyNumberFormat="1" applyFont="1" applyFill="1" applyAlignment="1" applyProtection="1">
      <alignment horizontal="right"/>
      <protection/>
    </xf>
    <xf numFmtId="3" fontId="10" fillId="33" borderId="18" xfId="0" applyNumberFormat="1" applyFont="1" applyFill="1" applyBorder="1" applyAlignment="1" applyProtection="1">
      <alignment horizontal="right"/>
      <protection locked="0"/>
    </xf>
    <xf numFmtId="182" fontId="10" fillId="35" borderId="18" xfId="0" applyNumberFormat="1" applyFont="1" applyFill="1" applyBorder="1" applyAlignment="1" applyProtection="1">
      <alignment horizontal="right"/>
      <protection locked="0"/>
    </xf>
    <xf numFmtId="178" fontId="10" fillId="35" borderId="18" xfId="0" applyNumberFormat="1" applyFont="1" applyFill="1" applyBorder="1" applyAlignment="1" applyProtection="1">
      <alignment/>
      <protection locked="0"/>
    </xf>
    <xf numFmtId="0" fontId="10" fillId="33" borderId="21" xfId="0" applyFont="1" applyFill="1" applyBorder="1" applyAlignment="1" applyProtection="1">
      <alignment horizontal="right"/>
      <protection/>
    </xf>
    <xf numFmtId="0" fontId="10" fillId="33" borderId="0" xfId="0" applyFont="1" applyFill="1" applyBorder="1" applyAlignment="1" applyProtection="1">
      <alignment horizontal="right"/>
      <protection/>
    </xf>
    <xf numFmtId="0" fontId="10" fillId="33" borderId="0" xfId="0" applyFont="1" applyFill="1" applyBorder="1" applyAlignment="1" applyProtection="1">
      <alignment/>
      <protection/>
    </xf>
    <xf numFmtId="3" fontId="10" fillId="33" borderId="0" xfId="0" applyNumberFormat="1" applyFont="1" applyFill="1" applyBorder="1" applyAlignment="1" applyProtection="1">
      <alignment horizontal="right"/>
      <protection/>
    </xf>
    <xf numFmtId="0" fontId="10" fillId="33" borderId="13" xfId="0" applyFont="1" applyFill="1" applyBorder="1" applyAlignment="1" applyProtection="1">
      <alignment/>
      <protection/>
    </xf>
    <xf numFmtId="0" fontId="10" fillId="33" borderId="12" xfId="0" applyFont="1" applyFill="1" applyBorder="1" applyAlignment="1" applyProtection="1">
      <alignment horizontal="right"/>
      <protection/>
    </xf>
    <xf numFmtId="0" fontId="10" fillId="33" borderId="12" xfId="0" applyFont="1" applyFill="1" applyBorder="1" applyAlignment="1" applyProtection="1">
      <alignment/>
      <protection/>
    </xf>
    <xf numFmtId="3" fontId="10" fillId="33" borderId="12" xfId="0" applyNumberFormat="1" applyFont="1" applyFill="1" applyBorder="1" applyAlignment="1" applyProtection="1">
      <alignment horizontal="right"/>
      <protection/>
    </xf>
    <xf numFmtId="0" fontId="10" fillId="33" borderId="22" xfId="0" applyFont="1" applyFill="1" applyBorder="1" applyAlignment="1" applyProtection="1">
      <alignment/>
      <protection/>
    </xf>
    <xf numFmtId="0" fontId="7" fillId="33" borderId="0" xfId="0" applyFont="1" applyFill="1" applyBorder="1" applyAlignment="1" applyProtection="1">
      <alignment/>
      <protection/>
    </xf>
    <xf numFmtId="38" fontId="10" fillId="33" borderId="22" xfId="0" applyNumberFormat="1" applyFont="1" applyFill="1" applyBorder="1" applyAlignment="1" applyProtection="1">
      <alignment horizontal="right"/>
      <protection/>
    </xf>
    <xf numFmtId="0" fontId="10" fillId="33" borderId="22" xfId="0" applyFont="1" applyFill="1" applyBorder="1" applyAlignment="1" applyProtection="1">
      <alignment horizontal="right"/>
      <protection/>
    </xf>
    <xf numFmtId="3" fontId="10" fillId="35" borderId="17" xfId="0" applyNumberFormat="1" applyFont="1" applyFill="1" applyBorder="1" applyAlignment="1" applyProtection="1">
      <alignment horizontal="right"/>
      <protection locked="0"/>
    </xf>
    <xf numFmtId="3" fontId="10" fillId="33" borderId="17" xfId="0" applyNumberFormat="1" applyFont="1" applyFill="1" applyBorder="1" applyAlignment="1" applyProtection="1">
      <alignment horizontal="right"/>
      <protection/>
    </xf>
    <xf numFmtId="178" fontId="10" fillId="33" borderId="15" xfId="0" applyNumberFormat="1" applyFont="1" applyFill="1" applyBorder="1" applyAlignment="1" applyProtection="1">
      <alignment/>
      <protection/>
    </xf>
    <xf numFmtId="3" fontId="10" fillId="33" borderId="15" xfId="0" applyNumberFormat="1" applyFont="1" applyFill="1" applyBorder="1" applyAlignment="1" applyProtection="1">
      <alignment horizontal="right"/>
      <protection/>
    </xf>
    <xf numFmtId="0" fontId="10" fillId="35" borderId="18" xfId="0" applyFont="1" applyFill="1" applyBorder="1" applyAlignment="1" applyProtection="1">
      <alignment horizontal="right"/>
      <protection locked="0"/>
    </xf>
    <xf numFmtId="0" fontId="10" fillId="0" borderId="19" xfId="0" applyFont="1" applyBorder="1" applyAlignment="1">
      <alignment/>
    </xf>
    <xf numFmtId="0" fontId="10" fillId="33" borderId="10" xfId="0" applyFont="1" applyFill="1" applyBorder="1" applyAlignment="1" applyProtection="1">
      <alignment/>
      <protection/>
    </xf>
    <xf numFmtId="183" fontId="10" fillId="35" borderId="23" xfId="0" applyNumberFormat="1" applyFont="1" applyFill="1" applyBorder="1" applyAlignment="1" applyProtection="1">
      <alignment horizontal="right"/>
      <protection locked="0"/>
    </xf>
    <xf numFmtId="3" fontId="10" fillId="33" borderId="24" xfId="0" applyNumberFormat="1" applyFont="1" applyFill="1" applyBorder="1" applyAlignment="1" applyProtection="1">
      <alignment horizontal="right"/>
      <protection/>
    </xf>
    <xf numFmtId="178" fontId="10" fillId="33" borderId="24" xfId="0" applyNumberFormat="1" applyFont="1" applyFill="1" applyBorder="1" applyAlignment="1" applyProtection="1">
      <alignment/>
      <protection/>
    </xf>
    <xf numFmtId="0" fontId="10" fillId="33" borderId="10" xfId="0" applyFont="1" applyFill="1" applyBorder="1" applyAlignment="1" applyProtection="1">
      <alignment horizontal="right"/>
      <protection/>
    </xf>
    <xf numFmtId="0" fontId="10" fillId="33" borderId="16" xfId="0" applyFont="1" applyFill="1" applyBorder="1" applyAlignment="1" applyProtection="1">
      <alignment horizontal="right"/>
      <protection/>
    </xf>
    <xf numFmtId="183" fontId="10" fillId="35" borderId="18" xfId="0" applyNumberFormat="1" applyFont="1" applyFill="1" applyBorder="1" applyAlignment="1" applyProtection="1">
      <alignment/>
      <protection locked="0"/>
    </xf>
    <xf numFmtId="1" fontId="10" fillId="33" borderId="0" xfId="0" applyNumberFormat="1" applyFont="1" applyFill="1" applyBorder="1" applyAlignment="1" applyProtection="1">
      <alignment horizontal="right"/>
      <protection/>
    </xf>
    <xf numFmtId="0" fontId="10" fillId="33" borderId="23" xfId="0" applyFont="1" applyFill="1" applyBorder="1" applyAlignment="1" applyProtection="1">
      <alignment horizontal="right"/>
      <protection/>
    </xf>
    <xf numFmtId="0" fontId="10" fillId="33" borderId="24" xfId="0" applyFont="1" applyFill="1" applyBorder="1" applyAlignment="1" applyProtection="1">
      <alignment horizontal="center"/>
      <protection/>
    </xf>
    <xf numFmtId="3" fontId="10" fillId="35" borderId="23" xfId="0" applyNumberFormat="1" applyFont="1" applyFill="1" applyBorder="1" applyAlignment="1" applyProtection="1">
      <alignment horizontal="right"/>
      <protection locked="0"/>
    </xf>
    <xf numFmtId="0" fontId="10" fillId="35" borderId="0" xfId="0" applyFont="1" applyFill="1" applyBorder="1" applyAlignment="1" applyProtection="1">
      <alignment/>
      <protection locked="0"/>
    </xf>
    <xf numFmtId="0" fontId="10" fillId="35" borderId="18" xfId="0" applyFont="1" applyFill="1" applyBorder="1" applyAlignment="1" applyProtection="1">
      <alignment/>
      <protection locked="0"/>
    </xf>
    <xf numFmtId="3" fontId="10" fillId="33" borderId="16" xfId="0" applyNumberFormat="1" applyFont="1" applyFill="1" applyBorder="1" applyAlignment="1" applyProtection="1">
      <alignment horizontal="right"/>
      <protection/>
    </xf>
    <xf numFmtId="0" fontId="10" fillId="33" borderId="0" xfId="0" applyFont="1" applyFill="1" applyBorder="1" applyAlignment="1" applyProtection="1">
      <alignment/>
      <protection locked="0"/>
    </xf>
    <xf numFmtId="0" fontId="10" fillId="33" borderId="10" xfId="0" applyFont="1" applyFill="1" applyBorder="1" applyAlignment="1" applyProtection="1">
      <alignment/>
      <protection locked="0"/>
    </xf>
    <xf numFmtId="0" fontId="10" fillId="35" borderId="10" xfId="0" applyFont="1" applyFill="1" applyBorder="1" applyAlignment="1" applyProtection="1">
      <alignment/>
      <protection locked="0"/>
    </xf>
    <xf numFmtId="3" fontId="10" fillId="33" borderId="10" xfId="0" applyNumberFormat="1" applyFont="1" applyFill="1" applyBorder="1" applyAlignment="1" applyProtection="1">
      <alignment horizontal="right"/>
      <protection/>
    </xf>
    <xf numFmtId="0" fontId="10" fillId="33" borderId="0" xfId="0" applyFont="1" applyFill="1" applyBorder="1" applyAlignment="1" applyProtection="1">
      <alignment horizontal="right"/>
      <protection locked="0"/>
    </xf>
    <xf numFmtId="0" fontId="8" fillId="33" borderId="16" xfId="0" applyFont="1" applyFill="1" applyBorder="1" applyAlignment="1">
      <alignment/>
    </xf>
    <xf numFmtId="183" fontId="10" fillId="35" borderId="16" xfId="0" applyNumberFormat="1" applyFont="1" applyFill="1" applyBorder="1" applyAlignment="1" applyProtection="1">
      <alignment horizontal="right"/>
      <protection locked="0"/>
    </xf>
    <xf numFmtId="183" fontId="10" fillId="33" borderId="16" xfId="0" applyNumberFormat="1" applyFont="1" applyFill="1" applyBorder="1" applyAlignment="1" applyProtection="1">
      <alignment/>
      <protection locked="0"/>
    </xf>
    <xf numFmtId="0" fontId="10" fillId="0" borderId="0" xfId="0" applyFont="1" applyBorder="1" applyAlignment="1">
      <alignment/>
    </xf>
    <xf numFmtId="0" fontId="10" fillId="35" borderId="0" xfId="0" applyFont="1" applyFill="1" applyAlignment="1" applyProtection="1">
      <alignment/>
      <protection locked="0"/>
    </xf>
    <xf numFmtId="183" fontId="10" fillId="33" borderId="25" xfId="0" applyNumberFormat="1" applyFont="1" applyFill="1" applyBorder="1" applyAlignment="1" applyProtection="1">
      <alignment/>
      <protection locked="0"/>
    </xf>
    <xf numFmtId="3" fontId="10" fillId="33" borderId="11" xfId="0" applyNumberFormat="1" applyFont="1" applyFill="1" applyBorder="1" applyAlignment="1" applyProtection="1">
      <alignment horizontal="right"/>
      <protection/>
    </xf>
    <xf numFmtId="0" fontId="7" fillId="33" borderId="22" xfId="0" applyFont="1" applyFill="1" applyBorder="1" applyAlignment="1" applyProtection="1">
      <alignment/>
      <protection/>
    </xf>
    <xf numFmtId="3" fontId="10" fillId="33" borderId="26" xfId="0" applyNumberFormat="1" applyFont="1" applyFill="1" applyBorder="1" applyAlignment="1" applyProtection="1">
      <alignment horizontal="right"/>
      <protection/>
    </xf>
    <xf numFmtId="3" fontId="10" fillId="33" borderId="27" xfId="0" applyNumberFormat="1" applyFont="1" applyFill="1" applyBorder="1" applyAlignment="1" applyProtection="1">
      <alignment horizontal="right"/>
      <protection/>
    </xf>
    <xf numFmtId="0" fontId="7" fillId="33" borderId="0" xfId="0" applyFont="1" applyFill="1" applyAlignment="1" applyProtection="1">
      <alignment/>
      <protection/>
    </xf>
    <xf numFmtId="3" fontId="10" fillId="33" borderId="28" xfId="0" applyNumberFormat="1" applyFont="1" applyFill="1" applyBorder="1" applyAlignment="1" applyProtection="1">
      <alignment horizontal="right"/>
      <protection/>
    </xf>
    <xf numFmtId="0" fontId="10" fillId="36" borderId="25" xfId="0" applyFont="1" applyFill="1" applyBorder="1" applyAlignment="1" applyProtection="1">
      <alignment horizontal="right"/>
      <protection/>
    </xf>
    <xf numFmtId="0" fontId="10" fillId="36" borderId="12" xfId="0" applyFont="1" applyFill="1" applyBorder="1" applyAlignment="1" applyProtection="1">
      <alignment horizontal="right"/>
      <protection/>
    </xf>
    <xf numFmtId="0" fontId="10" fillId="33" borderId="18" xfId="0" applyFont="1" applyFill="1" applyBorder="1" applyAlignment="1" applyProtection="1">
      <alignment/>
      <protection/>
    </xf>
    <xf numFmtId="0" fontId="10" fillId="0" borderId="10" xfId="0" applyFont="1" applyBorder="1" applyAlignment="1">
      <alignment/>
    </xf>
    <xf numFmtId="0" fontId="10" fillId="33" borderId="24" xfId="0" applyFont="1" applyFill="1" applyBorder="1" applyAlignment="1" applyProtection="1">
      <alignment/>
      <protection/>
    </xf>
    <xf numFmtId="0" fontId="10" fillId="0" borderId="20" xfId="0" applyFont="1" applyBorder="1" applyAlignment="1">
      <alignment/>
    </xf>
    <xf numFmtId="0" fontId="7" fillId="33" borderId="10" xfId="0" applyFont="1" applyFill="1" applyBorder="1" applyAlignment="1" applyProtection="1">
      <alignment/>
      <protection/>
    </xf>
    <xf numFmtId="4" fontId="10" fillId="35" borderId="24" xfId="0" applyNumberFormat="1" applyFont="1" applyFill="1" applyBorder="1" applyAlignment="1" applyProtection="1">
      <alignment horizontal="center"/>
      <protection locked="0"/>
    </xf>
    <xf numFmtId="2" fontId="10" fillId="35" borderId="0" xfId="0" applyNumberFormat="1" applyFont="1" applyFill="1" applyBorder="1" applyAlignment="1" applyProtection="1">
      <alignment horizontal="right"/>
      <protection locked="0"/>
    </xf>
    <xf numFmtId="184" fontId="10" fillId="33" borderId="18" xfId="0" applyNumberFormat="1" applyFont="1" applyFill="1" applyBorder="1" applyAlignment="1" applyProtection="1">
      <alignment horizontal="center"/>
      <protection/>
    </xf>
    <xf numFmtId="10" fontId="10" fillId="33" borderId="18" xfId="0" applyNumberFormat="1" applyFont="1" applyFill="1" applyBorder="1" applyAlignment="1" applyProtection="1">
      <alignment/>
      <protection/>
    </xf>
    <xf numFmtId="3" fontId="10" fillId="34" borderId="0" xfId="0" applyNumberFormat="1" applyFont="1" applyFill="1" applyAlignment="1">
      <alignment/>
    </xf>
    <xf numFmtId="0" fontId="10" fillId="33" borderId="12" xfId="0" applyFont="1" applyFill="1" applyBorder="1" applyAlignment="1">
      <alignment/>
    </xf>
    <xf numFmtId="0" fontId="10" fillId="0" borderId="12" xfId="0" applyFont="1" applyBorder="1" applyAlignment="1">
      <alignment/>
    </xf>
    <xf numFmtId="0" fontId="10" fillId="35" borderId="12" xfId="0" applyFont="1" applyFill="1" applyBorder="1" applyAlignment="1" applyProtection="1">
      <alignment/>
      <protection locked="0"/>
    </xf>
    <xf numFmtId="3" fontId="10" fillId="33" borderId="25" xfId="0" applyNumberFormat="1" applyFont="1" applyFill="1" applyBorder="1" applyAlignment="1" applyProtection="1">
      <alignment horizontal="right"/>
      <protection/>
    </xf>
    <xf numFmtId="10" fontId="10" fillId="33" borderId="13" xfId="0" applyNumberFormat="1" applyFont="1" applyFill="1" applyBorder="1" applyAlignment="1" applyProtection="1">
      <alignment/>
      <protection/>
    </xf>
    <xf numFmtId="3" fontId="10" fillId="33" borderId="13" xfId="0" applyNumberFormat="1" applyFont="1" applyFill="1" applyBorder="1" applyAlignment="1" applyProtection="1">
      <alignment horizontal="right"/>
      <protection/>
    </xf>
    <xf numFmtId="178" fontId="10" fillId="33" borderId="13" xfId="0" applyNumberFormat="1" applyFont="1" applyFill="1" applyBorder="1" applyAlignment="1" applyProtection="1">
      <alignment/>
      <protection/>
    </xf>
    <xf numFmtId="3" fontId="10" fillId="35" borderId="13" xfId="0" applyNumberFormat="1" applyFont="1" applyFill="1" applyBorder="1" applyAlignment="1" applyProtection="1">
      <alignment horizontal="right"/>
      <protection locked="0"/>
    </xf>
    <xf numFmtId="0" fontId="10" fillId="0" borderId="14" xfId="0" applyFont="1" applyBorder="1" applyAlignment="1">
      <alignment/>
    </xf>
    <xf numFmtId="10" fontId="10" fillId="33" borderId="0" xfId="0" applyNumberFormat="1" applyFont="1" applyFill="1" applyBorder="1" applyAlignment="1" applyProtection="1">
      <alignment/>
      <protection/>
    </xf>
    <xf numFmtId="178" fontId="10" fillId="33" borderId="0" xfId="0" applyNumberFormat="1" applyFont="1" applyFill="1" applyBorder="1" applyAlignment="1" applyProtection="1">
      <alignment/>
      <protection/>
    </xf>
    <xf numFmtId="3" fontId="10" fillId="33" borderId="14" xfId="0" applyNumberFormat="1" applyFont="1" applyFill="1" applyBorder="1" applyAlignment="1" applyProtection="1">
      <alignment horizontal="right"/>
      <protection/>
    </xf>
    <xf numFmtId="178" fontId="10" fillId="33" borderId="0" xfId="0" applyNumberFormat="1" applyFont="1" applyFill="1" applyBorder="1" applyAlignment="1" applyProtection="1">
      <alignment horizontal="right"/>
      <protection/>
    </xf>
    <xf numFmtId="1" fontId="10" fillId="35" borderId="16" xfId="0" applyNumberFormat="1" applyFont="1" applyFill="1" applyBorder="1" applyAlignment="1" applyProtection="1">
      <alignment horizontal="right"/>
      <protection locked="0"/>
    </xf>
    <xf numFmtId="2" fontId="10" fillId="35" borderId="16" xfId="0" applyNumberFormat="1" applyFont="1" applyFill="1" applyBorder="1" applyAlignment="1" applyProtection="1">
      <alignment horizontal="right"/>
      <protection locked="0"/>
    </xf>
    <xf numFmtId="3" fontId="10" fillId="33" borderId="24" xfId="0" applyNumberFormat="1" applyFont="1" applyFill="1" applyBorder="1" applyAlignment="1" applyProtection="1">
      <alignment horizontal="right"/>
      <protection locked="0"/>
    </xf>
    <xf numFmtId="0" fontId="10" fillId="33" borderId="24" xfId="0" applyFont="1" applyFill="1" applyBorder="1" applyAlignment="1" applyProtection="1">
      <alignment/>
      <protection/>
    </xf>
    <xf numFmtId="183" fontId="10" fillId="35" borderId="18" xfId="0" applyNumberFormat="1" applyFont="1" applyFill="1" applyBorder="1" applyAlignment="1" applyProtection="1">
      <alignment horizontal="right"/>
      <protection locked="0"/>
    </xf>
    <xf numFmtId="178" fontId="10" fillId="33" borderId="16" xfId="0" applyNumberFormat="1" applyFont="1" applyFill="1" applyBorder="1" applyAlignment="1" applyProtection="1">
      <alignment/>
      <protection locked="0"/>
    </xf>
    <xf numFmtId="0" fontId="10" fillId="33" borderId="12" xfId="0" applyFont="1" applyFill="1" applyBorder="1" applyAlignment="1" applyProtection="1">
      <alignment/>
      <protection locked="0"/>
    </xf>
    <xf numFmtId="0" fontId="10" fillId="33" borderId="13" xfId="0" applyFont="1" applyFill="1" applyBorder="1" applyAlignment="1" applyProtection="1">
      <alignment horizontal="right"/>
      <protection/>
    </xf>
    <xf numFmtId="0" fontId="10" fillId="33" borderId="25" xfId="0" applyFont="1" applyFill="1" applyBorder="1" applyAlignment="1" applyProtection="1">
      <alignment horizontal="right"/>
      <protection/>
    </xf>
    <xf numFmtId="3" fontId="10" fillId="35" borderId="25" xfId="0" applyNumberFormat="1" applyFont="1" applyFill="1" applyBorder="1" applyAlignment="1" applyProtection="1">
      <alignment horizontal="right"/>
      <protection locked="0"/>
    </xf>
    <xf numFmtId="178" fontId="10" fillId="33" borderId="13" xfId="0" applyNumberFormat="1" applyFont="1" applyFill="1" applyBorder="1" applyAlignment="1" applyProtection="1">
      <alignment/>
      <protection locked="0"/>
    </xf>
    <xf numFmtId="0" fontId="7" fillId="33" borderId="22" xfId="0" applyFont="1" applyFill="1" applyBorder="1" applyAlignment="1" applyProtection="1">
      <alignment horizontal="right"/>
      <protection/>
    </xf>
    <xf numFmtId="178" fontId="10" fillId="33" borderId="0" xfId="0" applyNumberFormat="1" applyFont="1" applyFill="1" applyBorder="1" applyAlignment="1" applyProtection="1">
      <alignment/>
      <protection locked="0"/>
    </xf>
    <xf numFmtId="0" fontId="8" fillId="33" borderId="0" xfId="0" applyFont="1" applyFill="1" applyAlignment="1">
      <alignment/>
    </xf>
    <xf numFmtId="0" fontId="7" fillId="33" borderId="0" xfId="0" applyFont="1" applyFill="1" applyBorder="1" applyAlignment="1" applyProtection="1">
      <alignment horizontal="right"/>
      <protection/>
    </xf>
    <xf numFmtId="0" fontId="10" fillId="33" borderId="0" xfId="0" applyFont="1" applyFill="1" applyAlignment="1">
      <alignment/>
    </xf>
    <xf numFmtId="0" fontId="10" fillId="33" borderId="0" xfId="0" applyFont="1" applyFill="1" applyBorder="1" applyAlignment="1">
      <alignment horizontal="left"/>
    </xf>
    <xf numFmtId="1" fontId="10" fillId="33" borderId="0" xfId="0" applyNumberFormat="1" applyFont="1" applyFill="1" applyAlignment="1">
      <alignment/>
    </xf>
    <xf numFmtId="2" fontId="10" fillId="33" borderId="10" xfId="0" applyNumberFormat="1" applyFont="1" applyFill="1" applyBorder="1" applyAlignment="1">
      <alignment/>
    </xf>
    <xf numFmtId="178" fontId="10" fillId="34" borderId="0" xfId="0" applyNumberFormat="1" applyFont="1" applyFill="1" applyAlignment="1">
      <alignment/>
    </xf>
    <xf numFmtId="180" fontId="10" fillId="33" borderId="0" xfId="0" applyNumberFormat="1" applyFont="1" applyFill="1" applyAlignment="1">
      <alignment horizontal="right"/>
    </xf>
    <xf numFmtId="188" fontId="10" fillId="33" borderId="0" xfId="0" applyNumberFormat="1" applyFont="1" applyFill="1" applyAlignment="1">
      <alignment/>
    </xf>
    <xf numFmtId="0" fontId="10" fillId="33" borderId="12" xfId="0" applyFont="1" applyFill="1" applyBorder="1" applyAlignment="1">
      <alignment horizontal="right"/>
    </xf>
    <xf numFmtId="3" fontId="10" fillId="33" borderId="0" xfId="0" applyNumberFormat="1" applyFont="1" applyFill="1" applyAlignment="1">
      <alignment/>
    </xf>
    <xf numFmtId="1" fontId="10" fillId="33" borderId="0" xfId="0" applyNumberFormat="1" applyFont="1" applyFill="1" applyBorder="1" applyAlignment="1">
      <alignment/>
    </xf>
    <xf numFmtId="2" fontId="10" fillId="33" borderId="12" xfId="0" applyNumberFormat="1" applyFont="1" applyFill="1" applyBorder="1" applyAlignment="1">
      <alignment/>
    </xf>
    <xf numFmtId="3" fontId="10" fillId="33" borderId="0" xfId="0" applyNumberFormat="1" applyFont="1" applyFill="1" applyBorder="1" applyAlignment="1">
      <alignment/>
    </xf>
    <xf numFmtId="2" fontId="10" fillId="33" borderId="0" xfId="0" applyNumberFormat="1" applyFont="1" applyFill="1" applyBorder="1" applyAlignment="1">
      <alignment/>
    </xf>
    <xf numFmtId="0" fontId="4" fillId="37" borderId="0" xfId="0" applyFont="1" applyFill="1" applyAlignment="1" applyProtection="1">
      <alignment/>
      <protection/>
    </xf>
    <xf numFmtId="0" fontId="7" fillId="33" borderId="0" xfId="0" applyFont="1" applyFill="1" applyAlignment="1" applyProtection="1">
      <alignment horizontal="right"/>
      <protection/>
    </xf>
    <xf numFmtId="1" fontId="10" fillId="33" borderId="0" xfId="0" applyNumberFormat="1" applyFont="1" applyFill="1" applyBorder="1" applyAlignment="1" applyProtection="1">
      <alignment horizontal="left"/>
      <protection locked="0"/>
    </xf>
    <xf numFmtId="178" fontId="10" fillId="38" borderId="0" xfId="0" applyNumberFormat="1" applyFont="1" applyFill="1" applyBorder="1" applyAlignment="1" applyProtection="1">
      <alignment/>
      <protection/>
    </xf>
    <xf numFmtId="0" fontId="8" fillId="0" borderId="0" xfId="0" applyFont="1" applyBorder="1" applyAlignment="1">
      <alignment/>
    </xf>
    <xf numFmtId="0" fontId="13" fillId="38" borderId="0" xfId="0" applyFont="1" applyFill="1" applyBorder="1" applyAlignment="1" applyProtection="1">
      <alignment/>
      <protection/>
    </xf>
    <xf numFmtId="0" fontId="10" fillId="38" borderId="0" xfId="0" applyFont="1" applyFill="1" applyBorder="1" applyAlignment="1" applyProtection="1">
      <alignment horizontal="right"/>
      <protection/>
    </xf>
    <xf numFmtId="178" fontId="10" fillId="38" borderId="12" xfId="0" applyNumberFormat="1" applyFont="1" applyFill="1" applyBorder="1" applyAlignment="1" applyProtection="1">
      <alignment/>
      <protection/>
    </xf>
    <xf numFmtId="0" fontId="10" fillId="38" borderId="12" xfId="0" applyFont="1" applyFill="1" applyBorder="1" applyAlignment="1" applyProtection="1">
      <alignment/>
      <protection/>
    </xf>
    <xf numFmtId="178" fontId="10" fillId="38" borderId="12" xfId="0" applyNumberFormat="1" applyFont="1" applyFill="1" applyBorder="1" applyAlignment="1" applyProtection="1">
      <alignment horizontal="right"/>
      <protection/>
    </xf>
    <xf numFmtId="0" fontId="10" fillId="38" borderId="12" xfId="0" applyFont="1" applyFill="1" applyBorder="1" applyAlignment="1" applyProtection="1">
      <alignment horizontal="right"/>
      <protection/>
    </xf>
    <xf numFmtId="0" fontId="10" fillId="38" borderId="13" xfId="0" applyFont="1" applyFill="1" applyBorder="1" applyAlignment="1" applyProtection="1">
      <alignment horizontal="right"/>
      <protection/>
    </xf>
    <xf numFmtId="0" fontId="10" fillId="38" borderId="25" xfId="0" applyFont="1" applyFill="1" applyBorder="1" applyAlignment="1" applyProtection="1">
      <alignment horizontal="right"/>
      <protection/>
    </xf>
    <xf numFmtId="0" fontId="10" fillId="39" borderId="0" xfId="0" applyFont="1" applyFill="1" applyAlignment="1" applyProtection="1">
      <alignment/>
      <protection locked="0"/>
    </xf>
    <xf numFmtId="178" fontId="10" fillId="39" borderId="0" xfId="0" applyNumberFormat="1" applyFont="1" applyFill="1" applyAlignment="1" applyProtection="1">
      <alignment/>
      <protection locked="0"/>
    </xf>
    <xf numFmtId="178" fontId="10" fillId="39" borderId="0" xfId="0" applyNumberFormat="1" applyFont="1" applyFill="1" applyBorder="1" applyAlignment="1" applyProtection="1">
      <alignment/>
      <protection locked="0"/>
    </xf>
    <xf numFmtId="0" fontId="7" fillId="33" borderId="0" xfId="0" applyFont="1" applyFill="1" applyBorder="1" applyAlignment="1">
      <alignment/>
    </xf>
    <xf numFmtId="191" fontId="10" fillId="33" borderId="0" xfId="0" applyNumberFormat="1" applyFont="1" applyFill="1" applyBorder="1" applyAlignment="1">
      <alignment/>
    </xf>
    <xf numFmtId="0" fontId="8" fillId="33" borderId="0" xfId="0" applyFont="1" applyFill="1" applyBorder="1" applyAlignment="1">
      <alignment/>
    </xf>
    <xf numFmtId="191" fontId="7" fillId="33" borderId="0" xfId="0" applyNumberFormat="1" applyFont="1" applyFill="1" applyBorder="1" applyAlignment="1">
      <alignment horizontal="right"/>
    </xf>
    <xf numFmtId="178" fontId="10" fillId="40" borderId="0" xfId="0" applyNumberFormat="1" applyFont="1" applyFill="1" applyAlignment="1" applyProtection="1">
      <alignment/>
      <protection locked="0"/>
    </xf>
    <xf numFmtId="9" fontId="10" fillId="33" borderId="0" xfId="0" applyNumberFormat="1" applyFont="1" applyFill="1" applyBorder="1" applyAlignment="1">
      <alignment/>
    </xf>
    <xf numFmtId="10" fontId="10" fillId="33" borderId="0" xfId="0" applyNumberFormat="1" applyFont="1" applyFill="1" applyBorder="1" applyAlignment="1" applyProtection="1">
      <alignment horizontal="right"/>
      <protection locked="0"/>
    </xf>
    <xf numFmtId="0" fontId="10" fillId="33" borderId="0" xfId="0" applyFont="1" applyFill="1" applyBorder="1" applyAlignment="1">
      <alignment horizontal="center"/>
    </xf>
    <xf numFmtId="0" fontId="10" fillId="33" borderId="12" xfId="0" applyFont="1" applyFill="1" applyBorder="1" applyAlignment="1">
      <alignment wrapText="1"/>
    </xf>
    <xf numFmtId="0" fontId="10" fillId="33" borderId="12" xfId="0" applyFont="1" applyFill="1" applyBorder="1" applyAlignment="1">
      <alignment horizontal="right" wrapText="1"/>
    </xf>
    <xf numFmtId="0" fontId="10" fillId="36" borderId="0" xfId="0" applyFont="1" applyFill="1" applyBorder="1" applyAlignment="1" applyProtection="1">
      <alignment horizontal="center"/>
      <protection/>
    </xf>
    <xf numFmtId="0" fontId="10" fillId="36" borderId="0" xfId="0" applyFont="1" applyFill="1" applyBorder="1" applyAlignment="1" applyProtection="1">
      <alignment/>
      <protection/>
    </xf>
    <xf numFmtId="0" fontId="10" fillId="41" borderId="0" xfId="0" applyFont="1" applyFill="1" applyBorder="1" applyAlignment="1" applyProtection="1">
      <alignment horizontal="center"/>
      <protection/>
    </xf>
    <xf numFmtId="0" fontId="10" fillId="41" borderId="0" xfId="0" applyFont="1" applyFill="1" applyBorder="1" applyAlignment="1" applyProtection="1">
      <alignment/>
      <protection/>
    </xf>
    <xf numFmtId="0" fontId="10" fillId="41" borderId="16" xfId="0" applyFont="1" applyFill="1" applyBorder="1" applyAlignment="1" applyProtection="1">
      <alignment horizontal="center"/>
      <protection/>
    </xf>
    <xf numFmtId="0" fontId="10" fillId="41" borderId="15" xfId="0" applyFont="1" applyFill="1" applyBorder="1" applyAlignment="1" applyProtection="1">
      <alignment horizontal="center"/>
      <protection/>
    </xf>
    <xf numFmtId="0" fontId="10" fillId="41" borderId="22" xfId="0" applyFont="1" applyFill="1" applyBorder="1" applyAlignment="1" applyProtection="1">
      <alignment horizontal="right"/>
      <protection/>
    </xf>
    <xf numFmtId="0" fontId="10" fillId="41" borderId="22" xfId="0" applyFont="1" applyFill="1" applyBorder="1" applyAlignment="1" applyProtection="1">
      <alignment/>
      <protection/>
    </xf>
    <xf numFmtId="0" fontId="10" fillId="41" borderId="15" xfId="0" applyFont="1" applyFill="1" applyBorder="1" applyAlignment="1" applyProtection="1">
      <alignment/>
      <protection/>
    </xf>
    <xf numFmtId="0" fontId="10" fillId="41" borderId="18" xfId="0" applyFont="1" applyFill="1" applyBorder="1" applyAlignment="1" applyProtection="1">
      <alignment horizontal="center"/>
      <protection/>
    </xf>
    <xf numFmtId="0" fontId="10" fillId="41" borderId="18" xfId="0" applyFont="1" applyFill="1" applyBorder="1" applyAlignment="1" applyProtection="1">
      <alignment/>
      <protection/>
    </xf>
    <xf numFmtId="0" fontId="10" fillId="41" borderId="25" xfId="0" applyFont="1" applyFill="1" applyBorder="1" applyAlignment="1" applyProtection="1">
      <alignment horizontal="center"/>
      <protection/>
    </xf>
    <xf numFmtId="0" fontId="10" fillId="41" borderId="13" xfId="0" applyFont="1" applyFill="1" applyBorder="1" applyAlignment="1" applyProtection="1">
      <alignment horizontal="center"/>
      <protection/>
    </xf>
    <xf numFmtId="0" fontId="10" fillId="41" borderId="12" xfId="0" applyFont="1" applyFill="1" applyBorder="1" applyAlignment="1" applyProtection="1">
      <alignment/>
      <protection/>
    </xf>
    <xf numFmtId="0" fontId="10" fillId="41" borderId="12" xfId="0" applyFont="1" applyFill="1" applyBorder="1" applyAlignment="1" applyProtection="1">
      <alignment horizontal="center"/>
      <protection/>
    </xf>
    <xf numFmtId="0" fontId="10" fillId="41" borderId="13" xfId="0" applyFont="1" applyFill="1" applyBorder="1" applyAlignment="1" applyProtection="1">
      <alignment/>
      <protection/>
    </xf>
    <xf numFmtId="0" fontId="16" fillId="33" borderId="0" xfId="0" applyFont="1" applyFill="1" applyAlignment="1">
      <alignment/>
    </xf>
    <xf numFmtId="3" fontId="10" fillId="33" borderId="17" xfId="0" applyNumberFormat="1" applyFont="1" applyFill="1" applyBorder="1" applyAlignment="1" applyProtection="1">
      <alignment/>
      <protection/>
    </xf>
    <xf numFmtId="193" fontId="10" fillId="33" borderId="17" xfId="0" applyNumberFormat="1" applyFont="1" applyFill="1" applyBorder="1" applyAlignment="1" applyProtection="1">
      <alignment horizontal="right"/>
      <protection/>
    </xf>
    <xf numFmtId="3" fontId="10" fillId="33" borderId="16" xfId="0" applyNumberFormat="1" applyFont="1" applyFill="1" applyBorder="1" applyAlignment="1" applyProtection="1">
      <alignment/>
      <protection/>
    </xf>
    <xf numFmtId="0" fontId="10" fillId="33" borderId="29" xfId="0" applyFont="1" applyFill="1" applyBorder="1" applyAlignment="1" applyProtection="1">
      <alignment horizontal="right"/>
      <protection/>
    </xf>
    <xf numFmtId="190" fontId="10" fillId="33" borderId="18" xfId="0" applyNumberFormat="1" applyFont="1" applyFill="1" applyBorder="1" applyAlignment="1" applyProtection="1">
      <alignment/>
      <protection/>
    </xf>
    <xf numFmtId="0" fontId="10" fillId="33" borderId="12" xfId="0" applyFont="1" applyFill="1" applyBorder="1" applyAlignment="1" applyProtection="1">
      <alignment horizontal="center"/>
      <protection/>
    </xf>
    <xf numFmtId="0" fontId="10" fillId="33" borderId="27" xfId="0" applyFont="1" applyFill="1" applyBorder="1" applyAlignment="1" applyProtection="1">
      <alignment horizontal="center"/>
      <protection/>
    </xf>
    <xf numFmtId="0" fontId="10" fillId="33" borderId="13" xfId="0" applyFont="1" applyFill="1" applyBorder="1" applyAlignment="1" applyProtection="1">
      <alignment horizontal="center"/>
      <protection/>
    </xf>
    <xf numFmtId="190" fontId="10" fillId="33" borderId="13" xfId="0" applyNumberFormat="1" applyFont="1" applyFill="1" applyBorder="1" applyAlignment="1" applyProtection="1">
      <alignment/>
      <protection/>
    </xf>
    <xf numFmtId="0" fontId="10" fillId="33" borderId="25" xfId="0" applyFont="1" applyFill="1" applyBorder="1" applyAlignment="1" applyProtection="1">
      <alignment horizontal="center"/>
      <protection/>
    </xf>
    <xf numFmtId="2" fontId="10" fillId="0" borderId="18" xfId="0" applyNumberFormat="1" applyFont="1" applyBorder="1" applyAlignment="1">
      <alignment/>
    </xf>
    <xf numFmtId="3" fontId="10" fillId="39" borderId="18" xfId="0" applyNumberFormat="1" applyFont="1" applyFill="1" applyBorder="1" applyAlignment="1" applyProtection="1">
      <alignment/>
      <protection locked="0"/>
    </xf>
    <xf numFmtId="190" fontId="10" fillId="33" borderId="0" xfId="0" applyNumberFormat="1" applyFont="1" applyFill="1" applyBorder="1" applyAlignment="1" applyProtection="1">
      <alignment/>
      <protection/>
    </xf>
    <xf numFmtId="178" fontId="10" fillId="33" borderId="19" xfId="0" applyNumberFormat="1" applyFont="1" applyFill="1" applyBorder="1" applyAlignment="1" applyProtection="1">
      <alignment/>
      <protection/>
    </xf>
    <xf numFmtId="190" fontId="10" fillId="33" borderId="15" xfId="0" applyNumberFormat="1" applyFont="1" applyFill="1" applyBorder="1" applyAlignment="1" applyProtection="1">
      <alignment/>
      <protection/>
    </xf>
    <xf numFmtId="3" fontId="10" fillId="35" borderId="18" xfId="0" applyNumberFormat="1" applyFont="1" applyFill="1" applyBorder="1" applyAlignment="1" applyProtection="1">
      <alignment horizontal="center"/>
      <protection locked="0"/>
    </xf>
    <xf numFmtId="190" fontId="10" fillId="33" borderId="0" xfId="0" applyNumberFormat="1" applyFont="1" applyFill="1" applyBorder="1" applyAlignment="1" applyProtection="1">
      <alignment horizontal="right"/>
      <protection/>
    </xf>
    <xf numFmtId="2" fontId="10" fillId="39" borderId="16" xfId="0" applyNumberFormat="1" applyFont="1" applyFill="1" applyBorder="1" applyAlignment="1" applyProtection="1">
      <alignment/>
      <protection locked="0"/>
    </xf>
    <xf numFmtId="0" fontId="10" fillId="39" borderId="16" xfId="0" applyFont="1" applyFill="1" applyBorder="1" applyAlignment="1" applyProtection="1">
      <alignment/>
      <protection locked="0"/>
    </xf>
    <xf numFmtId="184" fontId="10" fillId="33" borderId="18" xfId="0" applyNumberFormat="1" applyFont="1" applyFill="1" applyBorder="1" applyAlignment="1" applyProtection="1">
      <alignment horizontal="center"/>
      <protection locked="0"/>
    </xf>
    <xf numFmtId="184" fontId="10" fillId="33" borderId="0" xfId="0" applyNumberFormat="1" applyFont="1" applyFill="1" applyBorder="1" applyAlignment="1" applyProtection="1">
      <alignment horizontal="center"/>
      <protection locked="0"/>
    </xf>
    <xf numFmtId="184" fontId="10" fillId="33" borderId="19" xfId="0" applyNumberFormat="1" applyFont="1" applyFill="1" applyBorder="1" applyAlignment="1" applyProtection="1">
      <alignment horizontal="center"/>
      <protection locked="0"/>
    </xf>
    <xf numFmtId="3" fontId="10" fillId="39" borderId="0" xfId="0" applyNumberFormat="1" applyFont="1" applyFill="1" applyAlignment="1" applyProtection="1">
      <alignment/>
      <protection locked="0"/>
    </xf>
    <xf numFmtId="2" fontId="10" fillId="33" borderId="19" xfId="0" applyNumberFormat="1" applyFont="1" applyFill="1" applyBorder="1" applyAlignment="1" applyProtection="1">
      <alignment horizontal="center"/>
      <protection locked="0"/>
    </xf>
    <xf numFmtId="195" fontId="10" fillId="33" borderId="0" xfId="0" applyNumberFormat="1" applyFont="1" applyFill="1" applyAlignment="1">
      <alignment/>
    </xf>
    <xf numFmtId="2" fontId="10" fillId="39" borderId="0" xfId="0" applyNumberFormat="1" applyFont="1" applyFill="1" applyAlignment="1" applyProtection="1">
      <alignment/>
      <protection locked="0"/>
    </xf>
    <xf numFmtId="0" fontId="10" fillId="0" borderId="0" xfId="0" applyFont="1" applyBorder="1" applyAlignment="1" applyProtection="1">
      <alignment horizontal="center"/>
      <protection/>
    </xf>
    <xf numFmtId="0" fontId="15" fillId="33" borderId="0" xfId="0" applyFont="1" applyFill="1" applyBorder="1" applyAlignment="1" applyProtection="1">
      <alignment horizontal="right"/>
      <protection/>
    </xf>
    <xf numFmtId="0" fontId="15" fillId="33" borderId="0" xfId="0" applyFont="1" applyFill="1" applyBorder="1" applyAlignment="1">
      <alignment horizontal="right"/>
    </xf>
    <xf numFmtId="0" fontId="8" fillId="0" borderId="0" xfId="0" applyFont="1" applyAlignment="1">
      <alignment/>
    </xf>
    <xf numFmtId="190" fontId="10" fillId="33" borderId="16" xfId="0" applyNumberFormat="1" applyFont="1" applyFill="1" applyBorder="1" applyAlignment="1" applyProtection="1">
      <alignment horizontal="right"/>
      <protection/>
    </xf>
    <xf numFmtId="184" fontId="10" fillId="0" borderId="18" xfId="0" applyNumberFormat="1" applyFont="1" applyBorder="1" applyAlignment="1" applyProtection="1">
      <alignment horizontal="center"/>
      <protection locked="0"/>
    </xf>
    <xf numFmtId="3" fontId="10" fillId="39" borderId="16" xfId="0" applyNumberFormat="1" applyFont="1" applyFill="1" applyBorder="1" applyAlignment="1" applyProtection="1">
      <alignment/>
      <protection locked="0"/>
    </xf>
    <xf numFmtId="1" fontId="10" fillId="33" borderId="16" xfId="0" applyNumberFormat="1" applyFont="1" applyFill="1" applyBorder="1" applyAlignment="1" applyProtection="1">
      <alignment/>
      <protection/>
    </xf>
    <xf numFmtId="3" fontId="10" fillId="0" borderId="16" xfId="0" applyNumberFormat="1" applyFont="1" applyBorder="1" applyAlignment="1" applyProtection="1">
      <alignment horizontal="right"/>
      <protection/>
    </xf>
    <xf numFmtId="0" fontId="10" fillId="39" borderId="0" xfId="0" applyFont="1" applyFill="1" applyAlignment="1" applyProtection="1">
      <alignment horizontal="left" indent="1"/>
      <protection locked="0"/>
    </xf>
    <xf numFmtId="0" fontId="10" fillId="39" borderId="18" xfId="0" applyFont="1" applyFill="1" applyBorder="1" applyAlignment="1" applyProtection="1">
      <alignment/>
      <protection locked="0"/>
    </xf>
    <xf numFmtId="4" fontId="10" fillId="33" borderId="19" xfId="0" applyNumberFormat="1" applyFont="1" applyFill="1" applyBorder="1" applyAlignment="1" applyProtection="1">
      <alignment horizontal="right"/>
      <protection/>
    </xf>
    <xf numFmtId="2" fontId="10" fillId="33" borderId="18" xfId="0" applyNumberFormat="1" applyFont="1" applyFill="1" applyBorder="1" applyAlignment="1" applyProtection="1">
      <alignment/>
      <protection/>
    </xf>
    <xf numFmtId="2" fontId="10" fillId="33" borderId="0" xfId="0" applyNumberFormat="1" applyFont="1" applyFill="1" applyBorder="1" applyAlignment="1" applyProtection="1">
      <alignment horizontal="center"/>
      <protection locked="0"/>
    </xf>
    <xf numFmtId="178" fontId="10" fillId="33" borderId="18" xfId="0" applyNumberFormat="1" applyFont="1" applyFill="1" applyBorder="1" applyAlignment="1" applyProtection="1">
      <alignment horizontal="center"/>
      <protection/>
    </xf>
    <xf numFmtId="2" fontId="10" fillId="33" borderId="18" xfId="0" applyNumberFormat="1" applyFont="1" applyFill="1" applyBorder="1" applyAlignment="1" applyProtection="1">
      <alignment horizontal="center"/>
      <protection locked="0"/>
    </xf>
    <xf numFmtId="3" fontId="10" fillId="40" borderId="16" xfId="0" applyNumberFormat="1" applyFont="1" applyFill="1" applyBorder="1" applyAlignment="1" applyProtection="1">
      <alignment/>
      <protection locked="0"/>
    </xf>
    <xf numFmtId="2" fontId="10" fillId="33" borderId="0" xfId="0" applyNumberFormat="1" applyFont="1" applyFill="1" applyBorder="1" applyAlignment="1" applyProtection="1">
      <alignment/>
      <protection/>
    </xf>
    <xf numFmtId="190" fontId="10" fillId="33" borderId="16" xfId="0" applyNumberFormat="1" applyFont="1" applyFill="1" applyBorder="1" applyAlignment="1" applyProtection="1">
      <alignment/>
      <protection/>
    </xf>
    <xf numFmtId="178" fontId="10" fillId="39" borderId="16" xfId="0" applyNumberFormat="1" applyFont="1" applyFill="1" applyBorder="1" applyAlignment="1" applyProtection="1">
      <alignment/>
      <protection locked="0"/>
    </xf>
    <xf numFmtId="2" fontId="10" fillId="0" borderId="16" xfId="0" applyNumberFormat="1" applyFont="1" applyBorder="1" applyAlignment="1" applyProtection="1">
      <alignment horizontal="right"/>
      <protection/>
    </xf>
    <xf numFmtId="1" fontId="10" fillId="0" borderId="18" xfId="0" applyNumberFormat="1" applyFont="1" applyBorder="1" applyAlignment="1" applyProtection="1">
      <alignment horizontal="center"/>
      <protection locked="0"/>
    </xf>
    <xf numFmtId="178" fontId="10" fillId="0" borderId="18" xfId="0" applyNumberFormat="1" applyFont="1" applyBorder="1" applyAlignment="1" applyProtection="1">
      <alignment/>
      <protection/>
    </xf>
    <xf numFmtId="0" fontId="10" fillId="39" borderId="25" xfId="0" applyFont="1" applyFill="1" applyBorder="1" applyAlignment="1" applyProtection="1">
      <alignment/>
      <protection locked="0"/>
    </xf>
    <xf numFmtId="178" fontId="10" fillId="33" borderId="14" xfId="0" applyNumberFormat="1" applyFont="1" applyFill="1" applyBorder="1" applyAlignment="1" applyProtection="1">
      <alignment/>
      <protection/>
    </xf>
    <xf numFmtId="178" fontId="10" fillId="33" borderId="12" xfId="0" applyNumberFormat="1" applyFont="1" applyFill="1" applyBorder="1" applyAlignment="1" applyProtection="1">
      <alignment/>
      <protection/>
    </xf>
    <xf numFmtId="0" fontId="10" fillId="33" borderId="28" xfId="0" applyFont="1" applyFill="1" applyBorder="1" applyAlignment="1" applyProtection="1">
      <alignment/>
      <protection/>
    </xf>
    <xf numFmtId="0" fontId="10" fillId="34" borderId="0" xfId="0" applyFont="1" applyFill="1" applyAlignment="1">
      <alignment/>
    </xf>
    <xf numFmtId="1" fontId="17" fillId="34" borderId="0" xfId="0" applyNumberFormat="1" applyFont="1" applyFill="1" applyAlignment="1">
      <alignment/>
    </xf>
    <xf numFmtId="49" fontId="10" fillId="34" borderId="0" xfId="0" applyNumberFormat="1" applyFont="1" applyFill="1" applyAlignment="1">
      <alignment/>
    </xf>
    <xf numFmtId="3" fontId="10" fillId="34" borderId="0" xfId="0" applyNumberFormat="1" applyFont="1" applyFill="1" applyAlignment="1">
      <alignment/>
    </xf>
    <xf numFmtId="0" fontId="7" fillId="33" borderId="0" xfId="0" applyFont="1" applyFill="1" applyAlignment="1">
      <alignment/>
    </xf>
    <xf numFmtId="0" fontId="10" fillId="0" borderId="0" xfId="0" applyFont="1" applyAlignment="1">
      <alignment/>
    </xf>
    <xf numFmtId="3" fontId="10" fillId="33" borderId="0" xfId="0" applyNumberFormat="1" applyFont="1" applyFill="1" applyAlignment="1">
      <alignment/>
    </xf>
    <xf numFmtId="3" fontId="10" fillId="33" borderId="0" xfId="0" applyNumberFormat="1" applyFont="1" applyFill="1" applyAlignment="1">
      <alignment horizontal="left" vertical="center"/>
    </xf>
    <xf numFmtId="0" fontId="10" fillId="34" borderId="0" xfId="0" applyFont="1" applyFill="1" applyAlignment="1">
      <alignment horizontal="left" wrapText="1"/>
    </xf>
    <xf numFmtId="0" fontId="7" fillId="33" borderId="0" xfId="0" applyFont="1" applyFill="1" applyBorder="1" applyAlignment="1">
      <alignment horizontal="left"/>
    </xf>
    <xf numFmtId="0" fontId="10" fillId="33" borderId="0" xfId="0" applyFont="1" applyFill="1" applyBorder="1" applyAlignment="1">
      <alignment/>
    </xf>
    <xf numFmtId="3" fontId="10" fillId="33" borderId="0" xfId="0" applyNumberFormat="1" applyFont="1" applyFill="1" applyAlignment="1">
      <alignment horizontal="center" vertical="center"/>
    </xf>
    <xf numFmtId="0" fontId="19" fillId="33" borderId="0" xfId="0" applyFont="1" applyFill="1" applyBorder="1" applyAlignment="1">
      <alignment/>
    </xf>
    <xf numFmtId="0" fontId="16" fillId="33" borderId="13" xfId="0" applyFont="1" applyFill="1" applyBorder="1" applyAlignment="1" applyProtection="1">
      <alignment horizontal="right" wrapText="1"/>
      <protection locked="0"/>
    </xf>
    <xf numFmtId="3" fontId="16" fillId="33" borderId="25" xfId="0" applyNumberFormat="1" applyFont="1" applyFill="1" applyBorder="1" applyAlignment="1">
      <alignment horizontal="right"/>
    </xf>
    <xf numFmtId="3" fontId="16" fillId="33" borderId="13" xfId="0" applyNumberFormat="1" applyFont="1" applyFill="1" applyBorder="1" applyAlignment="1">
      <alignment horizontal="right"/>
    </xf>
    <xf numFmtId="3" fontId="16" fillId="33" borderId="12" xfId="0" applyNumberFormat="1" applyFont="1" applyFill="1" applyBorder="1" applyAlignment="1">
      <alignment horizontal="center" wrapText="1"/>
    </xf>
    <xf numFmtId="0" fontId="19" fillId="33" borderId="0" xfId="0" applyFont="1" applyFill="1" applyBorder="1" applyAlignment="1">
      <alignment horizontal="right"/>
    </xf>
    <xf numFmtId="3" fontId="16" fillId="33" borderId="0" xfId="0" applyNumberFormat="1" applyFont="1" applyFill="1" applyBorder="1" applyAlignment="1" applyProtection="1">
      <alignment/>
      <protection locked="0"/>
    </xf>
    <xf numFmtId="2" fontId="16" fillId="33" borderId="0" xfId="0" applyNumberFormat="1" applyFont="1" applyFill="1" applyBorder="1" applyAlignment="1" applyProtection="1">
      <alignment/>
      <protection locked="0"/>
    </xf>
    <xf numFmtId="3" fontId="16" fillId="33" borderId="0" xfId="0" applyNumberFormat="1" applyFont="1" applyFill="1" applyAlignment="1">
      <alignment/>
    </xf>
    <xf numFmtId="3" fontId="16" fillId="33" borderId="0" xfId="0" applyNumberFormat="1" applyFont="1" applyFill="1" applyBorder="1" applyAlignment="1">
      <alignment horizontal="right"/>
    </xf>
    <xf numFmtId="0" fontId="16" fillId="33" borderId="0" xfId="0" applyFont="1" applyFill="1" applyBorder="1" applyAlignment="1">
      <alignment horizontal="right"/>
    </xf>
    <xf numFmtId="0" fontId="16" fillId="33" borderId="0" xfId="0" applyFont="1" applyFill="1" applyBorder="1" applyAlignment="1" applyProtection="1">
      <alignment/>
      <protection locked="0"/>
    </xf>
    <xf numFmtId="0" fontId="16" fillId="33" borderId="0" xfId="0" applyFont="1" applyFill="1" applyBorder="1" applyAlignment="1" applyProtection="1">
      <alignment horizontal="right"/>
      <protection locked="0"/>
    </xf>
    <xf numFmtId="0" fontId="16" fillId="33" borderId="18" xfId="0" applyFont="1" applyFill="1" applyBorder="1" applyAlignment="1" applyProtection="1">
      <alignment horizontal="center"/>
      <protection locked="0"/>
    </xf>
    <xf numFmtId="0" fontId="16" fillId="33" borderId="0" xfId="0" applyFont="1" applyFill="1" applyBorder="1" applyAlignment="1" applyProtection="1">
      <alignment horizontal="center"/>
      <protection locked="0"/>
    </xf>
    <xf numFmtId="0" fontId="16" fillId="35" borderId="0" xfId="0" applyFont="1" applyFill="1" applyBorder="1" applyAlignment="1" applyProtection="1">
      <alignment/>
      <protection locked="0"/>
    </xf>
    <xf numFmtId="0" fontId="14" fillId="33" borderId="0" xfId="0" applyFont="1" applyFill="1" applyAlignment="1">
      <alignment horizontal="left"/>
    </xf>
    <xf numFmtId="1" fontId="17" fillId="33" borderId="0" xfId="0" applyNumberFormat="1" applyFont="1" applyFill="1" applyAlignment="1">
      <alignment/>
    </xf>
    <xf numFmtId="3" fontId="16" fillId="33" borderId="12" xfId="0" applyNumberFormat="1" applyFont="1" applyFill="1" applyBorder="1" applyAlignment="1">
      <alignment/>
    </xf>
    <xf numFmtId="0" fontId="9" fillId="33" borderId="0" xfId="0" applyFont="1" applyFill="1" applyAlignment="1">
      <alignment horizontal="center"/>
    </xf>
    <xf numFmtId="1" fontId="8" fillId="34" borderId="0" xfId="0" applyNumberFormat="1" applyFont="1" applyFill="1" applyAlignment="1">
      <alignment/>
    </xf>
    <xf numFmtId="3" fontId="10" fillId="0" borderId="0" xfId="0" applyNumberFormat="1" applyFont="1" applyAlignment="1">
      <alignment/>
    </xf>
    <xf numFmtId="3" fontId="10" fillId="35" borderId="30" xfId="0" applyNumberFormat="1" applyFont="1" applyFill="1" applyBorder="1" applyAlignment="1" applyProtection="1">
      <alignment/>
      <protection locked="0"/>
    </xf>
    <xf numFmtId="1" fontId="17" fillId="0" borderId="0" xfId="0" applyNumberFormat="1" applyFont="1" applyAlignment="1">
      <alignment/>
    </xf>
    <xf numFmtId="3" fontId="10" fillId="34" borderId="0" xfId="0" applyNumberFormat="1" applyFont="1" applyFill="1" applyAlignment="1">
      <alignment horizontal="center"/>
    </xf>
    <xf numFmtId="3" fontId="10" fillId="35" borderId="0" xfId="0" applyNumberFormat="1" applyFont="1" applyFill="1" applyAlignment="1" applyProtection="1">
      <alignment/>
      <protection locked="0"/>
    </xf>
    <xf numFmtId="3" fontId="10" fillId="0" borderId="0" xfId="0" applyNumberFormat="1" applyFont="1" applyBorder="1" applyAlignment="1">
      <alignment/>
    </xf>
    <xf numFmtId="3" fontId="16" fillId="34" borderId="0" xfId="0" applyNumberFormat="1" applyFont="1" applyFill="1" applyAlignment="1">
      <alignment horizontal="center"/>
    </xf>
    <xf numFmtId="0" fontId="16" fillId="0" borderId="0" xfId="0" applyFont="1" applyAlignment="1">
      <alignment/>
    </xf>
    <xf numFmtId="0" fontId="16" fillId="34" borderId="0" xfId="0" applyFont="1" applyFill="1" applyAlignment="1">
      <alignment/>
    </xf>
    <xf numFmtId="0" fontId="16" fillId="34" borderId="0" xfId="0" applyFont="1" applyFill="1" applyAlignment="1">
      <alignment horizontal="right"/>
    </xf>
    <xf numFmtId="0" fontId="9" fillId="34" borderId="0" xfId="0" applyFont="1" applyFill="1" applyAlignment="1">
      <alignment horizontal="center"/>
    </xf>
    <xf numFmtId="1" fontId="16" fillId="34" borderId="0" xfId="0" applyNumberFormat="1" applyFont="1" applyFill="1" applyAlignment="1">
      <alignment/>
    </xf>
    <xf numFmtId="0" fontId="16" fillId="34" borderId="0" xfId="0" applyFont="1" applyFill="1" applyAlignment="1">
      <alignment horizontal="left"/>
    </xf>
    <xf numFmtId="2" fontId="8" fillId="34" borderId="0" xfId="0" applyNumberFormat="1" applyFont="1" applyFill="1" applyAlignment="1">
      <alignment/>
    </xf>
    <xf numFmtId="2" fontId="16" fillId="34" borderId="0" xfId="0" applyNumberFormat="1" applyFont="1" applyFill="1" applyAlignment="1">
      <alignment/>
    </xf>
    <xf numFmtId="0" fontId="9" fillId="34" borderId="0" xfId="0" applyFont="1" applyFill="1" applyAlignment="1">
      <alignment horizontal="right"/>
    </xf>
    <xf numFmtId="0" fontId="9" fillId="34" borderId="0" xfId="0" applyFont="1" applyFill="1" applyAlignment="1">
      <alignment/>
    </xf>
    <xf numFmtId="0" fontId="7" fillId="33" borderId="0" xfId="0" applyFont="1" applyFill="1" applyAlignment="1">
      <alignment/>
    </xf>
    <xf numFmtId="0" fontId="7" fillId="33" borderId="0" xfId="0" applyFont="1" applyFill="1" applyAlignment="1">
      <alignment vertical="top"/>
    </xf>
    <xf numFmtId="0" fontId="15" fillId="33" borderId="18" xfId="0" applyFont="1" applyFill="1" applyBorder="1" applyAlignment="1">
      <alignment horizontal="right"/>
    </xf>
    <xf numFmtId="4" fontId="10" fillId="33" borderId="0" xfId="0" applyNumberFormat="1" applyFont="1" applyFill="1" applyAlignment="1">
      <alignment/>
    </xf>
    <xf numFmtId="3" fontId="10" fillId="33" borderId="12" xfId="0" applyNumberFormat="1" applyFont="1" applyFill="1" applyBorder="1" applyAlignment="1">
      <alignment horizontal="right"/>
    </xf>
    <xf numFmtId="4" fontId="10" fillId="33" borderId="0" xfId="0" applyNumberFormat="1" applyFont="1" applyFill="1" applyAlignment="1">
      <alignment horizontal="right"/>
    </xf>
    <xf numFmtId="4" fontId="10" fillId="33" borderId="12" xfId="0" applyNumberFormat="1" applyFont="1" applyFill="1" applyBorder="1" applyAlignment="1">
      <alignment/>
    </xf>
    <xf numFmtId="3" fontId="10" fillId="33" borderId="22" xfId="0" applyNumberFormat="1" applyFont="1" applyFill="1" applyBorder="1" applyAlignment="1">
      <alignment horizontal="right"/>
    </xf>
    <xf numFmtId="4" fontId="10" fillId="33" borderId="22" xfId="0" applyNumberFormat="1" applyFont="1" applyFill="1" applyBorder="1" applyAlignment="1">
      <alignment horizontal="right"/>
    </xf>
    <xf numFmtId="3" fontId="10" fillId="33" borderId="12" xfId="0" applyNumberFormat="1" applyFont="1" applyFill="1" applyBorder="1" applyAlignment="1">
      <alignment/>
    </xf>
    <xf numFmtId="3" fontId="10" fillId="33" borderId="22" xfId="0" applyNumberFormat="1" applyFont="1" applyFill="1" applyBorder="1" applyAlignment="1">
      <alignment/>
    </xf>
    <xf numFmtId="4" fontId="10" fillId="33" borderId="22" xfId="0" applyNumberFormat="1" applyFont="1" applyFill="1" applyBorder="1" applyAlignment="1">
      <alignment/>
    </xf>
    <xf numFmtId="2" fontId="7" fillId="33" borderId="0" xfId="0" applyNumberFormat="1" applyFont="1" applyFill="1" applyAlignment="1">
      <alignment/>
    </xf>
    <xf numFmtId="3" fontId="10" fillId="33" borderId="0" xfId="0" applyNumberFormat="1" applyFont="1" applyFill="1" applyBorder="1" applyAlignment="1">
      <alignment horizontal="right"/>
    </xf>
    <xf numFmtId="4" fontId="10" fillId="33" borderId="0" xfId="0" applyNumberFormat="1" applyFont="1" applyFill="1" applyBorder="1" applyAlignment="1">
      <alignment/>
    </xf>
    <xf numFmtId="192" fontId="10" fillId="33" borderId="0" xfId="0" applyNumberFormat="1" applyFont="1" applyFill="1" applyAlignment="1">
      <alignment horizontal="right"/>
    </xf>
    <xf numFmtId="192" fontId="10" fillId="33" borderId="0" xfId="0" applyNumberFormat="1" applyFont="1" applyFill="1" applyAlignment="1">
      <alignment horizontal="left"/>
    </xf>
    <xf numFmtId="192" fontId="10" fillId="33" borderId="0" xfId="0" applyNumberFormat="1" applyFont="1" applyFill="1" applyAlignment="1">
      <alignment/>
    </xf>
    <xf numFmtId="0" fontId="20" fillId="33" borderId="18" xfId="0" applyFont="1" applyFill="1" applyBorder="1" applyAlignment="1">
      <alignment/>
    </xf>
    <xf numFmtId="0" fontId="20" fillId="33" borderId="0" xfId="0" applyFont="1" applyFill="1" applyAlignment="1">
      <alignment/>
    </xf>
    <xf numFmtId="0" fontId="20" fillId="33" borderId="0" xfId="0" applyFont="1" applyFill="1" applyAlignment="1">
      <alignment horizontal="right"/>
    </xf>
    <xf numFmtId="189" fontId="20" fillId="33" borderId="0" xfId="0" applyNumberFormat="1" applyFont="1" applyFill="1" applyAlignment="1">
      <alignment horizontal="left"/>
    </xf>
    <xf numFmtId="0" fontId="21" fillId="33" borderId="18" xfId="0" applyFont="1" applyFill="1" applyBorder="1" applyAlignment="1">
      <alignment horizontal="right" wrapText="1"/>
    </xf>
    <xf numFmtId="0" fontId="21" fillId="33" borderId="16" xfId="0" applyFont="1" applyFill="1" applyBorder="1" applyAlignment="1">
      <alignment horizontal="right" wrapText="1"/>
    </xf>
    <xf numFmtId="0" fontId="22" fillId="33" borderId="16" xfId="0" applyFont="1" applyFill="1" applyBorder="1" applyAlignment="1">
      <alignment horizontal="right"/>
    </xf>
    <xf numFmtId="0" fontId="21" fillId="33" borderId="0" xfId="0" applyFont="1" applyFill="1" applyAlignment="1">
      <alignment horizontal="right" wrapText="1"/>
    </xf>
    <xf numFmtId="0" fontId="5" fillId="37" borderId="0" xfId="0" applyFont="1" applyFill="1" applyAlignment="1" applyProtection="1">
      <alignment/>
      <protection/>
    </xf>
    <xf numFmtId="0" fontId="3" fillId="37" borderId="0" xfId="0" applyFont="1" applyFill="1" applyAlignment="1">
      <alignment/>
    </xf>
    <xf numFmtId="192" fontId="10" fillId="33" borderId="0" xfId="0" applyNumberFormat="1" applyFont="1" applyFill="1" applyBorder="1" applyAlignment="1" applyProtection="1">
      <alignment horizontal="left"/>
      <protection/>
    </xf>
    <xf numFmtId="192" fontId="10" fillId="33" borderId="0" xfId="0" applyNumberFormat="1" applyFont="1" applyFill="1" applyAlignment="1" applyProtection="1">
      <alignment horizontal="left"/>
      <protection/>
    </xf>
    <xf numFmtId="0" fontId="10" fillId="33" borderId="0" xfId="0" applyNumberFormat="1" applyFont="1" applyFill="1" applyAlignment="1" applyProtection="1">
      <alignment horizontal="left"/>
      <protection locked="0"/>
    </xf>
    <xf numFmtId="2" fontId="10" fillId="33" borderId="0" xfId="0" applyNumberFormat="1" applyFont="1" applyFill="1" applyBorder="1" applyAlignment="1" applyProtection="1">
      <alignment horizontal="right"/>
      <protection locked="0"/>
    </xf>
    <xf numFmtId="0" fontId="10" fillId="33" borderId="31"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1" fontId="10" fillId="39" borderId="0" xfId="0" applyNumberFormat="1" applyFont="1" applyFill="1" applyAlignment="1" applyProtection="1">
      <alignment/>
      <protection locked="0"/>
    </xf>
    <xf numFmtId="0" fontId="10" fillId="33" borderId="0" xfId="0" applyFont="1" applyFill="1" applyAlignment="1" applyProtection="1">
      <alignment horizontal="left"/>
      <protection/>
    </xf>
    <xf numFmtId="3" fontId="10" fillId="33" borderId="33" xfId="0" applyNumberFormat="1" applyFont="1" applyFill="1" applyBorder="1" applyAlignment="1" applyProtection="1">
      <alignment horizontal="right"/>
      <protection/>
    </xf>
    <xf numFmtId="0" fontId="10" fillId="33" borderId="33" xfId="0" applyFont="1" applyFill="1" applyBorder="1" applyAlignment="1">
      <alignment/>
    </xf>
    <xf numFmtId="0" fontId="10" fillId="33" borderId="24" xfId="0" applyFont="1" applyFill="1" applyBorder="1" applyAlignment="1">
      <alignment/>
    </xf>
    <xf numFmtId="3" fontId="10" fillId="35" borderId="33" xfId="0" applyNumberFormat="1" applyFont="1" applyFill="1" applyBorder="1" applyAlignment="1" applyProtection="1">
      <alignment horizontal="right"/>
      <protection locked="0"/>
    </xf>
    <xf numFmtId="3" fontId="10" fillId="33" borderId="34" xfId="0" applyNumberFormat="1" applyFont="1" applyFill="1" applyBorder="1" applyAlignment="1" applyProtection="1">
      <alignment horizontal="right"/>
      <protection/>
    </xf>
    <xf numFmtId="3" fontId="10" fillId="33" borderId="23" xfId="0" applyNumberFormat="1" applyFont="1" applyFill="1" applyBorder="1" applyAlignment="1" applyProtection="1">
      <alignment horizontal="right"/>
      <protection/>
    </xf>
    <xf numFmtId="0" fontId="10" fillId="35" borderId="33" xfId="0" applyFont="1" applyFill="1" applyBorder="1" applyAlignment="1" applyProtection="1">
      <alignment/>
      <protection locked="0"/>
    </xf>
    <xf numFmtId="0" fontId="10" fillId="33" borderId="35" xfId="0" applyFont="1" applyFill="1" applyBorder="1" applyAlignment="1" applyProtection="1">
      <alignment horizontal="center"/>
      <protection/>
    </xf>
    <xf numFmtId="0" fontId="5" fillId="35" borderId="0" xfId="0" applyFont="1" applyFill="1" applyAlignment="1" applyProtection="1">
      <alignment horizontal="left"/>
      <protection locked="0"/>
    </xf>
    <xf numFmtId="0" fontId="10" fillId="35" borderId="0" xfId="0" applyFont="1" applyFill="1" applyAlignment="1" applyProtection="1">
      <alignment horizontal="left"/>
      <protection locked="0"/>
    </xf>
    <xf numFmtId="2" fontId="10" fillId="35" borderId="0" xfId="0" applyNumberFormat="1" applyFont="1" applyFill="1" applyAlignment="1" applyProtection="1">
      <alignment/>
      <protection locked="0"/>
    </xf>
    <xf numFmtId="0" fontId="10" fillId="35" borderId="0" xfId="0" applyFont="1" applyFill="1" applyAlignment="1" applyProtection="1">
      <alignment horizontal="right"/>
      <protection locked="0"/>
    </xf>
    <xf numFmtId="178" fontId="10" fillId="35" borderId="0" xfId="0" applyNumberFormat="1" applyFont="1" applyFill="1" applyAlignment="1" applyProtection="1">
      <alignment/>
      <protection locked="0"/>
    </xf>
    <xf numFmtId="2" fontId="10" fillId="35" borderId="10" xfId="0" applyNumberFormat="1" applyFont="1" applyFill="1" applyBorder="1" applyAlignment="1" applyProtection="1">
      <alignment/>
      <protection locked="0"/>
    </xf>
    <xf numFmtId="0" fontId="10" fillId="35" borderId="11" xfId="0" applyFont="1" applyFill="1" applyBorder="1" applyAlignment="1" applyProtection="1">
      <alignment/>
      <protection locked="0"/>
    </xf>
    <xf numFmtId="0" fontId="10" fillId="33" borderId="0" xfId="0" applyFont="1" applyFill="1" applyAlignment="1" applyProtection="1">
      <alignment/>
      <protection locked="0"/>
    </xf>
    <xf numFmtId="0" fontId="10" fillId="35" borderId="13" xfId="0" applyFont="1" applyFill="1" applyBorder="1" applyAlignment="1" applyProtection="1">
      <alignment/>
      <protection locked="0"/>
    </xf>
    <xf numFmtId="0" fontId="10" fillId="35" borderId="22" xfId="0" applyFont="1" applyFill="1" applyBorder="1" applyAlignment="1" applyProtection="1">
      <alignment/>
      <protection locked="0"/>
    </xf>
    <xf numFmtId="3" fontId="10" fillId="35" borderId="12" xfId="0" applyNumberFormat="1" applyFont="1" applyFill="1" applyBorder="1" applyAlignment="1" applyProtection="1">
      <alignment horizontal="right"/>
      <protection locked="0"/>
    </xf>
    <xf numFmtId="0" fontId="16" fillId="35" borderId="0" xfId="0" applyFont="1" applyFill="1" applyAlignment="1" applyProtection="1">
      <alignment/>
      <protection locked="0"/>
    </xf>
    <xf numFmtId="193" fontId="10" fillId="35" borderId="18" xfId="0" applyNumberFormat="1" applyFont="1" applyFill="1" applyBorder="1" applyAlignment="1" applyProtection="1">
      <alignment horizontal="right"/>
      <protection locked="0"/>
    </xf>
    <xf numFmtId="3" fontId="10" fillId="35" borderId="16" xfId="0" applyNumberFormat="1" applyFont="1" applyFill="1" applyBorder="1" applyAlignment="1" applyProtection="1">
      <alignment/>
      <protection locked="0"/>
    </xf>
    <xf numFmtId="193" fontId="10" fillId="35" borderId="16" xfId="0" applyNumberFormat="1" applyFont="1" applyFill="1" applyBorder="1" applyAlignment="1" applyProtection="1">
      <alignment horizontal="right"/>
      <protection locked="0"/>
    </xf>
    <xf numFmtId="3" fontId="10" fillId="35" borderId="18" xfId="0" applyNumberFormat="1" applyFont="1" applyFill="1" applyBorder="1" applyAlignment="1" applyProtection="1">
      <alignment/>
      <protection locked="0"/>
    </xf>
    <xf numFmtId="49" fontId="10" fillId="35" borderId="0" xfId="0" applyNumberFormat="1" applyFont="1" applyFill="1" applyAlignment="1" applyProtection="1">
      <alignment/>
      <protection locked="0"/>
    </xf>
    <xf numFmtId="3" fontId="16" fillId="35" borderId="0" xfId="0" applyNumberFormat="1" applyFont="1" applyFill="1" applyAlignment="1" applyProtection="1">
      <alignment/>
      <protection locked="0"/>
    </xf>
    <xf numFmtId="178" fontId="16" fillId="35" borderId="0" xfId="0" applyNumberFormat="1" applyFont="1" applyFill="1" applyBorder="1" applyAlignment="1" applyProtection="1">
      <alignment/>
      <protection locked="0"/>
    </xf>
    <xf numFmtId="0" fontId="6" fillId="33" borderId="0" xfId="0" applyFont="1" applyFill="1" applyAlignment="1" applyProtection="1">
      <alignment horizontal="left"/>
      <protection/>
    </xf>
    <xf numFmtId="49" fontId="5" fillId="37" borderId="0" xfId="0" applyNumberFormat="1" applyFont="1" applyFill="1" applyAlignment="1" applyProtection="1">
      <alignment/>
      <protection/>
    </xf>
    <xf numFmtId="49" fontId="3" fillId="37" borderId="0" xfId="0" applyNumberFormat="1" applyFont="1" applyFill="1" applyAlignment="1" applyProtection="1">
      <alignment/>
      <protection/>
    </xf>
    <xf numFmtId="0" fontId="10" fillId="0" borderId="0" xfId="0" applyFont="1" applyAlignment="1" applyProtection="1">
      <alignment/>
      <protection/>
    </xf>
    <xf numFmtId="0" fontId="7" fillId="33" borderId="0" xfId="0" applyFont="1" applyFill="1" applyAlignment="1" applyProtection="1">
      <alignment horizontal="left"/>
      <protection/>
    </xf>
    <xf numFmtId="3" fontId="10" fillId="0" borderId="0" xfId="0" applyNumberFormat="1" applyFont="1" applyAlignment="1" applyProtection="1">
      <alignment/>
      <protection/>
    </xf>
    <xf numFmtId="3" fontId="10" fillId="33" borderId="0" xfId="0" applyNumberFormat="1" applyFont="1" applyFill="1" applyAlignment="1" applyProtection="1">
      <alignment horizontal="center" vertical="center"/>
      <protection/>
    </xf>
    <xf numFmtId="49" fontId="7" fillId="33" borderId="12" xfId="0" applyNumberFormat="1" applyFont="1" applyFill="1" applyBorder="1" applyAlignment="1" applyProtection="1">
      <alignment/>
      <protection/>
    </xf>
    <xf numFmtId="3" fontId="7" fillId="33" borderId="12" xfId="0" applyNumberFormat="1" applyFont="1" applyFill="1" applyBorder="1" applyAlignment="1" applyProtection="1">
      <alignment horizontal="right"/>
      <protection/>
    </xf>
    <xf numFmtId="3" fontId="7" fillId="33" borderId="12" xfId="0" applyNumberFormat="1" applyFont="1" applyFill="1" applyBorder="1" applyAlignment="1" applyProtection="1">
      <alignment/>
      <protection/>
    </xf>
    <xf numFmtId="49" fontId="7" fillId="33" borderId="0" xfId="0" applyNumberFormat="1" applyFont="1" applyFill="1" applyAlignment="1" applyProtection="1">
      <alignment/>
      <protection/>
    </xf>
    <xf numFmtId="3" fontId="10" fillId="33" borderId="0" xfId="0" applyNumberFormat="1" applyFont="1" applyFill="1" applyAlignment="1" applyProtection="1">
      <alignment/>
      <protection/>
    </xf>
    <xf numFmtId="49" fontId="10" fillId="33" borderId="0" xfId="0" applyNumberFormat="1" applyFont="1" applyFill="1" applyAlignment="1" applyProtection="1">
      <alignment/>
      <protection/>
    </xf>
    <xf numFmtId="49" fontId="10" fillId="33" borderId="12" xfId="0" applyNumberFormat="1" applyFont="1" applyFill="1" applyBorder="1" applyAlignment="1" applyProtection="1">
      <alignment/>
      <protection/>
    </xf>
    <xf numFmtId="49" fontId="7" fillId="33" borderId="0" xfId="0" applyNumberFormat="1" applyFont="1" applyFill="1" applyBorder="1" applyAlignment="1" applyProtection="1">
      <alignment horizontal="left"/>
      <protection/>
    </xf>
    <xf numFmtId="49" fontId="10" fillId="33" borderId="0" xfId="0" applyNumberFormat="1" applyFont="1" applyFill="1" applyAlignment="1" applyProtection="1">
      <alignment horizontal="right" wrapText="1"/>
      <protection/>
    </xf>
    <xf numFmtId="3" fontId="10" fillId="33" borderId="0" xfId="0" applyNumberFormat="1" applyFont="1" applyFill="1" applyBorder="1" applyAlignment="1" applyProtection="1">
      <alignment horizontal="center"/>
      <protection/>
    </xf>
    <xf numFmtId="3" fontId="7" fillId="33" borderId="0" xfId="0" applyNumberFormat="1" applyFont="1" applyFill="1" applyAlignment="1" applyProtection="1">
      <alignment/>
      <protection/>
    </xf>
    <xf numFmtId="3" fontId="10" fillId="33" borderId="12"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3" fontId="10" fillId="33" borderId="15" xfId="0" applyNumberFormat="1" applyFont="1" applyFill="1" applyBorder="1" applyAlignment="1" applyProtection="1">
      <alignment/>
      <protection/>
    </xf>
    <xf numFmtId="3" fontId="10" fillId="33" borderId="28" xfId="0" applyNumberFormat="1" applyFont="1" applyFill="1" applyBorder="1" applyAlignment="1" applyProtection="1">
      <alignment/>
      <protection/>
    </xf>
    <xf numFmtId="3" fontId="15" fillId="33" borderId="0" xfId="0" applyNumberFormat="1" applyFont="1" applyFill="1" applyBorder="1" applyAlignment="1" applyProtection="1">
      <alignment/>
      <protection/>
    </xf>
    <xf numFmtId="49" fontId="10" fillId="33" borderId="0" xfId="0" applyNumberFormat="1" applyFont="1" applyFill="1" applyAlignment="1" applyProtection="1">
      <alignment horizontal="center"/>
      <protection/>
    </xf>
    <xf numFmtId="0" fontId="10" fillId="33" borderId="0" xfId="0" applyFont="1" applyFill="1" applyAlignment="1" applyProtection="1">
      <alignment horizontal="right" wrapText="1"/>
      <protection/>
    </xf>
    <xf numFmtId="0" fontId="10" fillId="0" borderId="0" xfId="0" applyFont="1" applyBorder="1" applyAlignment="1" applyProtection="1">
      <alignment/>
      <protection/>
    </xf>
    <xf numFmtId="3" fontId="7" fillId="33" borderId="0" xfId="0" applyNumberFormat="1" applyFont="1" applyFill="1" applyBorder="1" applyAlignment="1" applyProtection="1">
      <alignment horizontal="right"/>
      <protection/>
    </xf>
    <xf numFmtId="0" fontId="8" fillId="33" borderId="0" xfId="0" applyFont="1" applyFill="1" applyBorder="1" applyAlignment="1" applyProtection="1">
      <alignment/>
      <protection/>
    </xf>
    <xf numFmtId="4" fontId="10" fillId="33" borderId="0" xfId="0" applyNumberFormat="1" applyFont="1" applyFill="1" applyAlignment="1" applyProtection="1">
      <alignment/>
      <protection/>
    </xf>
    <xf numFmtId="0" fontId="8" fillId="33" borderId="0" xfId="0" applyFont="1" applyFill="1" applyAlignment="1" applyProtection="1">
      <alignment/>
      <protection/>
    </xf>
    <xf numFmtId="183" fontId="10" fillId="33" borderId="0" xfId="0" applyNumberFormat="1" applyFont="1" applyFill="1" applyAlignment="1" applyProtection="1">
      <alignment/>
      <protection/>
    </xf>
    <xf numFmtId="0" fontId="10" fillId="40" borderId="0" xfId="0" applyFont="1" applyFill="1" applyAlignment="1" applyProtection="1">
      <alignment/>
      <protection locked="0"/>
    </xf>
    <xf numFmtId="3" fontId="10" fillId="33" borderId="22" xfId="0" applyNumberFormat="1" applyFont="1" applyFill="1" applyBorder="1" applyAlignment="1" applyProtection="1">
      <alignment horizontal="right"/>
      <protection/>
    </xf>
    <xf numFmtId="2" fontId="10" fillId="33" borderId="0" xfId="0" applyNumberFormat="1" applyFont="1" applyFill="1" applyAlignment="1" applyProtection="1">
      <alignment horizontal="right"/>
      <protection/>
    </xf>
    <xf numFmtId="2" fontId="10" fillId="33" borderId="0" xfId="0" applyNumberFormat="1" applyFont="1" applyFill="1" applyAlignment="1" applyProtection="1">
      <alignment/>
      <protection/>
    </xf>
    <xf numFmtId="3" fontId="10" fillId="35" borderId="18" xfId="0" applyNumberFormat="1" applyFont="1" applyFill="1" applyBorder="1" applyAlignment="1" applyProtection="1">
      <alignment/>
      <protection locked="0"/>
    </xf>
    <xf numFmtId="3" fontId="10" fillId="35" borderId="0" xfId="0" applyNumberFormat="1" applyFont="1" applyFill="1" applyAlignment="1" applyProtection="1">
      <alignment vertical="center"/>
      <protection locked="0"/>
    </xf>
    <xf numFmtId="3" fontId="10" fillId="35" borderId="15" xfId="0" applyNumberFormat="1" applyFont="1" applyFill="1" applyBorder="1" applyAlignment="1" applyProtection="1">
      <alignment vertical="center"/>
      <protection locked="0"/>
    </xf>
    <xf numFmtId="183" fontId="10" fillId="35" borderId="0" xfId="0" applyNumberFormat="1" applyFont="1" applyFill="1" applyBorder="1" applyAlignment="1" applyProtection="1">
      <alignment vertical="center"/>
      <protection locked="0"/>
    </xf>
    <xf numFmtId="3" fontId="10" fillId="33" borderId="15" xfId="0" applyNumberFormat="1" applyFont="1" applyFill="1" applyBorder="1" applyAlignment="1" applyProtection="1">
      <alignment vertical="center"/>
      <protection locked="0"/>
    </xf>
    <xf numFmtId="3" fontId="16" fillId="35" borderId="0" xfId="0" applyNumberFormat="1" applyFont="1" applyFill="1" applyBorder="1" applyAlignment="1" applyProtection="1">
      <alignment vertical="center"/>
      <protection locked="0"/>
    </xf>
    <xf numFmtId="3" fontId="10" fillId="35" borderId="0" xfId="0" applyNumberFormat="1" applyFont="1" applyFill="1" applyBorder="1" applyAlignment="1" applyProtection="1">
      <alignment vertical="center"/>
      <protection locked="0"/>
    </xf>
    <xf numFmtId="3" fontId="10" fillId="35" borderId="18" xfId="0" applyNumberFormat="1" applyFont="1" applyFill="1" applyBorder="1" applyAlignment="1" applyProtection="1">
      <alignment vertical="center"/>
      <protection locked="0"/>
    </xf>
    <xf numFmtId="3" fontId="10" fillId="33" borderId="18" xfId="0" applyNumberFormat="1" applyFont="1" applyFill="1" applyBorder="1" applyAlignment="1" applyProtection="1">
      <alignment vertical="center"/>
      <protection locked="0"/>
    </xf>
    <xf numFmtId="3" fontId="10" fillId="35" borderId="12" xfId="0" applyNumberFormat="1" applyFont="1" applyFill="1" applyBorder="1" applyAlignment="1" applyProtection="1">
      <alignment vertical="center"/>
      <protection locked="0"/>
    </xf>
    <xf numFmtId="3" fontId="10" fillId="35" borderId="13" xfId="0" applyNumberFormat="1" applyFont="1" applyFill="1" applyBorder="1" applyAlignment="1" applyProtection="1">
      <alignment vertical="center"/>
      <protection locked="0"/>
    </xf>
    <xf numFmtId="183" fontId="10" fillId="35" borderId="14" xfId="0" applyNumberFormat="1" applyFont="1" applyFill="1" applyBorder="1" applyAlignment="1" applyProtection="1">
      <alignment vertical="center"/>
      <protection locked="0"/>
    </xf>
    <xf numFmtId="3" fontId="10" fillId="33" borderId="13" xfId="0" applyNumberFormat="1" applyFont="1" applyFill="1" applyBorder="1" applyAlignment="1" applyProtection="1">
      <alignment vertical="center"/>
      <protection locked="0"/>
    </xf>
    <xf numFmtId="3" fontId="16" fillId="35" borderId="12" xfId="0" applyNumberFormat="1" applyFont="1" applyFill="1" applyBorder="1" applyAlignment="1" applyProtection="1">
      <alignment vertical="center"/>
      <protection locked="0"/>
    </xf>
    <xf numFmtId="189" fontId="10" fillId="33" borderId="0" xfId="0" applyNumberFormat="1" applyFont="1" applyFill="1" applyBorder="1" applyAlignment="1">
      <alignment/>
    </xf>
    <xf numFmtId="2" fontId="10" fillId="34" borderId="0" xfId="0" applyNumberFormat="1" applyFont="1" applyFill="1" applyBorder="1" applyAlignment="1" applyProtection="1">
      <alignment/>
      <protection locked="0"/>
    </xf>
    <xf numFmtId="49" fontId="7" fillId="37" borderId="0" xfId="0" applyNumberFormat="1" applyFont="1" applyFill="1" applyAlignment="1" applyProtection="1">
      <alignment/>
      <protection locked="0"/>
    </xf>
    <xf numFmtId="0" fontId="27" fillId="34" borderId="0" xfId="0" applyFont="1" applyFill="1" applyBorder="1" applyAlignment="1" applyProtection="1">
      <alignment/>
      <protection/>
    </xf>
    <xf numFmtId="0" fontId="28" fillId="34" borderId="0" xfId="0" applyFont="1" applyFill="1" applyAlignment="1" applyProtection="1">
      <alignment/>
      <protection/>
    </xf>
    <xf numFmtId="3" fontId="10" fillId="33" borderId="0" xfId="0" applyNumberFormat="1" applyFont="1" applyFill="1" applyAlignment="1" applyProtection="1">
      <alignment vertical="center"/>
      <protection/>
    </xf>
    <xf numFmtId="0" fontId="27" fillId="34" borderId="0" xfId="0" applyFont="1" applyFill="1" applyAlignment="1" applyProtection="1">
      <alignment/>
      <protection/>
    </xf>
    <xf numFmtId="3" fontId="10" fillId="34" borderId="0" xfId="0" applyNumberFormat="1" applyFont="1" applyFill="1" applyAlignment="1" applyProtection="1">
      <alignment vertical="center"/>
      <protection locked="0"/>
    </xf>
    <xf numFmtId="0" fontId="10" fillId="34" borderId="0" xfId="0" applyFont="1" applyFill="1" applyAlignment="1" applyProtection="1">
      <alignment/>
      <protection/>
    </xf>
    <xf numFmtId="0" fontId="27" fillId="34" borderId="0" xfId="0" applyFont="1" applyFill="1" applyBorder="1" applyAlignment="1" applyProtection="1">
      <alignment horizontal="right"/>
      <protection/>
    </xf>
    <xf numFmtId="3" fontId="10" fillId="42" borderId="0" xfId="0" applyNumberFormat="1" applyFont="1" applyFill="1" applyAlignment="1" applyProtection="1">
      <alignment horizontal="left" vertical="center"/>
      <protection/>
    </xf>
    <xf numFmtId="3" fontId="10" fillId="42" borderId="0" xfId="0" applyNumberFormat="1" applyFont="1" applyFill="1" applyAlignment="1" applyProtection="1">
      <alignment horizontal="right" vertical="center"/>
      <protection/>
    </xf>
    <xf numFmtId="3" fontId="10" fillId="42" borderId="0" xfId="0" applyNumberFormat="1" applyFont="1" applyFill="1" applyAlignment="1" applyProtection="1">
      <alignment vertical="center"/>
      <protection/>
    </xf>
    <xf numFmtId="0" fontId="26" fillId="34" borderId="0" xfId="0" applyFont="1" applyFill="1" applyBorder="1" applyAlignment="1" applyProtection="1">
      <alignment horizontal="right"/>
      <protection/>
    </xf>
    <xf numFmtId="3" fontId="27" fillId="34" borderId="0" xfId="0" applyNumberFormat="1" applyFont="1" applyFill="1" applyBorder="1" applyAlignment="1" applyProtection="1">
      <alignment/>
      <protection/>
    </xf>
    <xf numFmtId="0" fontId="10" fillId="33" borderId="0" xfId="0" applyFont="1" applyFill="1" applyAlignment="1">
      <alignment horizontal="left" indent="2"/>
    </xf>
    <xf numFmtId="0" fontId="10" fillId="33" borderId="0" xfId="0" applyFont="1" applyFill="1" applyAlignment="1">
      <alignment horizontal="center"/>
    </xf>
    <xf numFmtId="211" fontId="10" fillId="33" borderId="0" xfId="0" applyNumberFormat="1" applyFont="1" applyFill="1" applyAlignment="1">
      <alignment horizontal="right"/>
    </xf>
    <xf numFmtId="215" fontId="10" fillId="33" borderId="0" xfId="0" applyNumberFormat="1" applyFont="1" applyFill="1" applyAlignment="1">
      <alignment/>
    </xf>
    <xf numFmtId="216" fontId="10" fillId="33" borderId="0" xfId="0" applyNumberFormat="1" applyFont="1" applyFill="1" applyAlignment="1">
      <alignment horizontal="right"/>
    </xf>
    <xf numFmtId="0" fontId="7" fillId="33" borderId="0" xfId="0" applyFont="1" applyFill="1" applyAlignment="1">
      <alignment horizontal="left"/>
    </xf>
    <xf numFmtId="0" fontId="15" fillId="34" borderId="0" xfId="0" applyFont="1" applyFill="1" applyAlignment="1">
      <alignment/>
    </xf>
    <xf numFmtId="195" fontId="10" fillId="33" borderId="30" xfId="0" applyNumberFormat="1" applyFont="1" applyFill="1" applyBorder="1" applyAlignment="1" applyProtection="1">
      <alignment/>
      <protection/>
    </xf>
    <xf numFmtId="0" fontId="8" fillId="33" borderId="0" xfId="0" applyFont="1" applyFill="1" applyAlignment="1">
      <alignment horizontal="center"/>
    </xf>
    <xf numFmtId="178" fontId="10" fillId="39" borderId="36" xfId="0" applyNumberFormat="1" applyFont="1" applyFill="1" applyBorder="1" applyAlignment="1" applyProtection="1">
      <alignment/>
      <protection locked="0"/>
    </xf>
    <xf numFmtId="3" fontId="10" fillId="35" borderId="36" xfId="0" applyNumberFormat="1" applyFont="1" applyFill="1" applyBorder="1" applyAlignment="1" applyProtection="1">
      <alignment horizontal="right"/>
      <protection locked="0"/>
    </xf>
    <xf numFmtId="4" fontId="10" fillId="35" borderId="0" xfId="0" applyNumberFormat="1" applyFont="1" applyFill="1" applyBorder="1" applyAlignment="1" applyProtection="1">
      <alignment horizontal="right"/>
      <protection locked="0"/>
    </xf>
    <xf numFmtId="180" fontId="10" fillId="35" borderId="15" xfId="0" applyNumberFormat="1" applyFont="1" applyFill="1" applyBorder="1" applyAlignment="1" applyProtection="1">
      <alignment horizontal="right"/>
      <protection locked="0"/>
    </xf>
    <xf numFmtId="180" fontId="10" fillId="35" borderId="18" xfId="0" applyNumberFormat="1" applyFont="1" applyFill="1" applyBorder="1" applyAlignment="1" applyProtection="1">
      <alignment horizontal="right"/>
      <protection locked="0"/>
    </xf>
    <xf numFmtId="180" fontId="10" fillId="35" borderId="24" xfId="0" applyNumberFormat="1" applyFont="1" applyFill="1" applyBorder="1" applyAlignment="1" applyProtection="1">
      <alignment horizontal="right"/>
      <protection locked="0"/>
    </xf>
    <xf numFmtId="4" fontId="10" fillId="35" borderId="18" xfId="0" applyNumberFormat="1" applyFont="1" applyFill="1" applyBorder="1" applyAlignment="1" applyProtection="1">
      <alignment/>
      <protection locked="0"/>
    </xf>
    <xf numFmtId="4" fontId="10" fillId="35" borderId="16" xfId="0" applyNumberFormat="1" applyFont="1" applyFill="1" applyBorder="1" applyAlignment="1" applyProtection="1">
      <alignment/>
      <protection locked="0"/>
    </xf>
    <xf numFmtId="4" fontId="10" fillId="35" borderId="23" xfId="0" applyNumberFormat="1" applyFont="1" applyFill="1" applyBorder="1" applyAlignment="1" applyProtection="1">
      <alignment/>
      <protection locked="0"/>
    </xf>
    <xf numFmtId="4" fontId="10" fillId="35" borderId="24" xfId="0" applyNumberFormat="1" applyFont="1" applyFill="1" applyBorder="1" applyAlignment="1" applyProtection="1">
      <alignment/>
      <protection locked="0"/>
    </xf>
    <xf numFmtId="4" fontId="10" fillId="35" borderId="18" xfId="0" applyNumberFormat="1" applyFont="1" applyFill="1" applyBorder="1" applyAlignment="1" applyProtection="1">
      <alignment horizontal="right"/>
      <protection locked="0"/>
    </xf>
    <xf numFmtId="4" fontId="10" fillId="35" borderId="24" xfId="0" applyNumberFormat="1" applyFont="1" applyFill="1" applyBorder="1" applyAlignment="1" applyProtection="1">
      <alignment horizontal="right"/>
      <protection locked="0"/>
    </xf>
    <xf numFmtId="4" fontId="10" fillId="35" borderId="16" xfId="0" applyNumberFormat="1" applyFont="1" applyFill="1" applyBorder="1" applyAlignment="1" applyProtection="1">
      <alignment horizontal="right"/>
      <protection locked="0"/>
    </xf>
    <xf numFmtId="4" fontId="10" fillId="35" borderId="23" xfId="0" applyNumberFormat="1" applyFont="1" applyFill="1" applyBorder="1" applyAlignment="1" applyProtection="1">
      <alignment horizontal="right"/>
      <protection locked="0"/>
    </xf>
    <xf numFmtId="0" fontId="10" fillId="33" borderId="11" xfId="0" applyFont="1" applyFill="1" applyBorder="1" applyAlignment="1" applyProtection="1">
      <alignment horizontal="center"/>
      <protection/>
    </xf>
    <xf numFmtId="0" fontId="10" fillId="33" borderId="37" xfId="0" applyFont="1" applyFill="1" applyBorder="1" applyAlignment="1" applyProtection="1">
      <alignment horizontal="center"/>
      <protection/>
    </xf>
    <xf numFmtId="0" fontId="10" fillId="33" borderId="38" xfId="0" applyFont="1" applyFill="1" applyBorder="1" applyAlignment="1" applyProtection="1">
      <alignment horizontal="center"/>
      <protection/>
    </xf>
    <xf numFmtId="0" fontId="10" fillId="33" borderId="0" xfId="0" applyFont="1" applyFill="1" applyAlignment="1" applyProtection="1">
      <alignment horizontal="left"/>
      <protection/>
    </xf>
    <xf numFmtId="49" fontId="10" fillId="33" borderId="0" xfId="0" applyNumberFormat="1" applyFont="1" applyFill="1" applyAlignment="1">
      <alignment horizontal="left"/>
    </xf>
    <xf numFmtId="0" fontId="14" fillId="43" borderId="0" xfId="0" applyFont="1" applyFill="1" applyBorder="1" applyAlignment="1">
      <alignment horizontal="center"/>
    </xf>
    <xf numFmtId="0" fontId="15" fillId="41" borderId="0" xfId="0" applyFont="1" applyFill="1" applyBorder="1" applyAlignment="1" applyProtection="1">
      <alignment horizontal="center"/>
      <protection/>
    </xf>
    <xf numFmtId="0" fontId="15" fillId="33" borderId="19" xfId="0" applyFont="1" applyFill="1" applyBorder="1" applyAlignment="1" applyProtection="1">
      <alignment horizontal="center"/>
      <protection/>
    </xf>
    <xf numFmtId="0" fontId="15" fillId="33" borderId="18"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3" fontId="10" fillId="33" borderId="28" xfId="0" applyNumberFormat="1" applyFont="1" applyFill="1" applyBorder="1" applyAlignment="1" applyProtection="1">
      <alignment horizontal="center"/>
      <protection/>
    </xf>
    <xf numFmtId="3" fontId="10" fillId="33" borderId="22" xfId="0" applyNumberFormat="1" applyFont="1" applyFill="1" applyBorder="1" applyAlignment="1" applyProtection="1">
      <alignment horizontal="center"/>
      <protection/>
    </xf>
    <xf numFmtId="3" fontId="10" fillId="33" borderId="15" xfId="0" applyNumberFormat="1" applyFont="1" applyFill="1" applyBorder="1" applyAlignment="1" applyProtection="1">
      <alignment horizontal="center"/>
      <protection/>
    </xf>
    <xf numFmtId="3" fontId="10" fillId="35" borderId="19" xfId="0" applyNumberFormat="1" applyFont="1" applyFill="1" applyBorder="1" applyAlignment="1" applyProtection="1">
      <alignment horizontal="center"/>
      <protection locked="0"/>
    </xf>
    <xf numFmtId="3" fontId="10" fillId="35" borderId="0" xfId="0" applyNumberFormat="1" applyFont="1" applyFill="1" applyBorder="1" applyAlignment="1" applyProtection="1">
      <alignment horizontal="center"/>
      <protection locked="0"/>
    </xf>
    <xf numFmtId="3" fontId="10" fillId="35" borderId="18" xfId="0" applyNumberFormat="1" applyFont="1" applyFill="1" applyBorder="1" applyAlignment="1" applyProtection="1">
      <alignment horizontal="center"/>
      <protection locked="0"/>
    </xf>
    <xf numFmtId="178" fontId="15" fillId="33" borderId="0" xfId="0" applyNumberFormat="1" applyFont="1" applyFill="1" applyBorder="1" applyAlignment="1" applyProtection="1">
      <alignment horizontal="center"/>
      <protection/>
    </xf>
    <xf numFmtId="178" fontId="15" fillId="33" borderId="18" xfId="0" applyNumberFormat="1" applyFont="1" applyFill="1" applyBorder="1" applyAlignment="1" applyProtection="1">
      <alignment horizontal="center"/>
      <protection/>
    </xf>
    <xf numFmtId="0" fontId="18" fillId="33" borderId="0" xfId="0" applyFont="1" applyFill="1" applyBorder="1" applyAlignment="1" applyProtection="1">
      <alignment horizontal="center"/>
      <protection locked="0"/>
    </xf>
    <xf numFmtId="0" fontId="16" fillId="33" borderId="12" xfId="0" applyFont="1" applyFill="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xf numFmtId="0" fontId="30" fillId="33" borderId="0" xfId="0" applyFont="1" applyFill="1" applyBorder="1" applyAlignment="1" applyProtection="1">
      <alignment horizontal="center" wrapText="1"/>
      <protection/>
    </xf>
    <xf numFmtId="3" fontId="10" fillId="33" borderId="0" xfId="0" applyNumberFormat="1" applyFont="1" applyFill="1" applyAlignment="1" applyProtection="1">
      <alignment horizontal="center"/>
      <protection/>
    </xf>
    <xf numFmtId="10" fontId="10" fillId="33" borderId="0" xfId="0" applyNumberFormat="1" applyFont="1" applyFill="1" applyAlignment="1" applyProtection="1">
      <alignment horizontal="center"/>
      <protection/>
    </xf>
    <xf numFmtId="2" fontId="10" fillId="33" borderId="0" xfId="0" applyNumberFormat="1" applyFont="1" applyFill="1" applyBorder="1" applyAlignment="1" applyProtection="1">
      <alignment horizontal="right"/>
      <protection/>
    </xf>
    <xf numFmtId="0" fontId="7" fillId="33" borderId="0" xfId="0" applyFont="1" applyFill="1" applyBorder="1" applyAlignment="1" applyProtection="1">
      <alignment horizontal="left"/>
      <protection/>
    </xf>
    <xf numFmtId="192" fontId="10" fillId="33" borderId="39" xfId="0" applyNumberFormat="1" applyFont="1" applyFill="1" applyBorder="1" applyAlignment="1" applyProtection="1">
      <alignment horizontal="right"/>
      <protection/>
    </xf>
    <xf numFmtId="192" fontId="10" fillId="33" borderId="40" xfId="0" applyNumberFormat="1" applyFont="1" applyFill="1" applyBorder="1" applyAlignment="1" applyProtection="1">
      <alignment horizontal="right"/>
      <protection/>
    </xf>
    <xf numFmtId="0" fontId="28" fillId="0" borderId="0" xfId="0" applyFont="1" applyBorder="1" applyAlignment="1">
      <alignment/>
    </xf>
    <xf numFmtId="192" fontId="10" fillId="33" borderId="37" xfId="0" applyNumberFormat="1" applyFont="1" applyFill="1" applyBorder="1" applyAlignment="1" applyProtection="1">
      <alignment horizontal="right"/>
      <protection/>
    </xf>
    <xf numFmtId="192" fontId="10" fillId="33" borderId="41" xfId="0" applyNumberFormat="1" applyFont="1" applyFill="1" applyBorder="1" applyAlignment="1" applyProtection="1">
      <alignment horizontal="right"/>
      <protection/>
    </xf>
    <xf numFmtId="0" fontId="28" fillId="0" borderId="42" xfId="0" applyFont="1" applyBorder="1" applyAlignment="1">
      <alignment horizontal="left" vertical="top" wrapText="1"/>
    </xf>
    <xf numFmtId="0" fontId="28" fillId="0" borderId="43" xfId="0" applyFont="1" applyBorder="1" applyAlignment="1">
      <alignment horizontal="left" vertical="top"/>
    </xf>
    <xf numFmtId="3" fontId="28" fillId="0" borderId="43" xfId="0" applyNumberFormat="1" applyFont="1" applyBorder="1" applyAlignment="1">
      <alignment horizontal="right" vertical="center"/>
    </xf>
    <xf numFmtId="3" fontId="28" fillId="35" borderId="43" xfId="0" applyNumberFormat="1" applyFont="1" applyFill="1" applyBorder="1" applyAlignment="1" applyProtection="1">
      <alignment vertical="top"/>
      <protection locked="0"/>
    </xf>
    <xf numFmtId="1" fontId="28" fillId="35" borderId="43" xfId="0" applyNumberFormat="1" applyFont="1" applyFill="1" applyBorder="1" applyAlignment="1" applyProtection="1">
      <alignment vertical="top"/>
      <protection locked="0"/>
    </xf>
    <xf numFmtId="0" fontId="28" fillId="0" borderId="41" xfId="0" applyFont="1" applyBorder="1" applyAlignment="1">
      <alignment horizontal="left" vertical="top" wrapText="1"/>
    </xf>
    <xf numFmtId="0" fontId="28" fillId="0" borderId="43" xfId="0" applyFont="1" applyBorder="1" applyAlignment="1">
      <alignment vertical="top"/>
    </xf>
    <xf numFmtId="3" fontId="28" fillId="0" borderId="42" xfId="0" applyNumberFormat="1" applyFont="1" applyBorder="1" applyAlignment="1">
      <alignment horizontal="left" vertical="center"/>
    </xf>
    <xf numFmtId="2" fontId="28" fillId="0" borderId="43" xfId="0" applyNumberFormat="1" applyFont="1" applyBorder="1" applyAlignment="1">
      <alignment horizontal="left" vertical="top"/>
    </xf>
    <xf numFmtId="3" fontId="28" fillId="0" borderId="43" xfId="0" applyNumberFormat="1" applyFont="1" applyBorder="1" applyAlignment="1">
      <alignment vertical="top"/>
    </xf>
    <xf numFmtId="3" fontId="28" fillId="0" borderId="41" xfId="0" applyNumberFormat="1" applyFont="1" applyBorder="1" applyAlignment="1">
      <alignment horizontal="right" vertical="center"/>
    </xf>
    <xf numFmtId="0" fontId="28" fillId="0" borderId="43" xfId="0" applyFont="1" applyBorder="1" applyAlignment="1">
      <alignment horizontal="right" vertical="top"/>
    </xf>
    <xf numFmtId="192" fontId="10" fillId="0" borderId="0" xfId="0" applyNumberFormat="1" applyFont="1" applyFill="1" applyAlignment="1" applyProtection="1">
      <alignment horizontal="left"/>
      <protection locked="0"/>
    </xf>
    <xf numFmtId="1" fontId="10" fillId="0" borderId="0" xfId="0" applyNumberFormat="1" applyFont="1" applyFill="1" applyAlignment="1" applyProtection="1">
      <alignment horizontal="left"/>
      <protection/>
    </xf>
    <xf numFmtId="192" fontId="10" fillId="0" borderId="44" xfId="0" applyNumberFormat="1" applyFont="1" applyFill="1" applyBorder="1" applyAlignment="1" applyProtection="1">
      <alignment horizontal="left"/>
      <protection locked="0"/>
    </xf>
    <xf numFmtId="0" fontId="28" fillId="0" borderId="39" xfId="0" applyFont="1" applyBorder="1" applyAlignment="1">
      <alignment horizontal="left" vertical="top" wrapText="1"/>
    </xf>
    <xf numFmtId="0" fontId="28" fillId="0" borderId="45" xfId="0" applyFont="1" applyBorder="1" applyAlignment="1">
      <alignment horizontal="left" vertical="top"/>
    </xf>
    <xf numFmtId="0" fontId="28" fillId="0" borderId="44" xfId="0" applyFont="1" applyBorder="1" applyAlignment="1">
      <alignment horizontal="left" vertical="top"/>
    </xf>
    <xf numFmtId="0" fontId="50" fillId="0" borderId="45" xfId="0" applyFont="1" applyBorder="1" applyAlignment="1">
      <alignment horizontal="left" vertical="top"/>
    </xf>
    <xf numFmtId="0" fontId="50" fillId="0" borderId="44" xfId="0" applyFont="1" applyBorder="1" applyAlignment="1">
      <alignment horizontal="left" vertical="top"/>
    </xf>
    <xf numFmtId="49" fontId="7" fillId="33" borderId="0" xfId="0" applyNumberFormat="1" applyFont="1" applyFill="1" applyBorder="1" applyAlignment="1" applyProtection="1">
      <alignment/>
      <protection/>
    </xf>
    <xf numFmtId="0" fontId="26" fillId="33" borderId="0" xfId="0" applyFont="1" applyFill="1" applyAlignment="1" applyProtection="1">
      <alignment/>
      <protection/>
    </xf>
    <xf numFmtId="0" fontId="27" fillId="33" borderId="0" xfId="0" applyFont="1" applyFill="1" applyAlignment="1" applyProtection="1">
      <alignment/>
      <protection/>
    </xf>
    <xf numFmtId="0" fontId="27" fillId="33" borderId="0" xfId="0" applyFont="1" applyFill="1" applyBorder="1" applyAlignment="1" applyProtection="1">
      <alignment horizontal="right"/>
      <protection/>
    </xf>
    <xf numFmtId="0" fontId="27" fillId="34" borderId="0" xfId="0" applyFont="1" applyFill="1" applyBorder="1" applyAlignment="1" applyProtection="1">
      <alignment horizontal="left" wrapText="1"/>
      <protection/>
    </xf>
    <xf numFmtId="2" fontId="27" fillId="33" borderId="0" xfId="0" applyNumberFormat="1" applyFont="1" applyFill="1" applyBorder="1" applyAlignment="1" applyProtection="1">
      <alignment/>
      <protection/>
    </xf>
    <xf numFmtId="0" fontId="27" fillId="33" borderId="0" xfId="0" applyFont="1" applyFill="1" applyBorder="1" applyAlignment="1" applyProtection="1">
      <alignment/>
      <protection/>
    </xf>
    <xf numFmtId="3" fontId="10" fillId="0" borderId="46" xfId="0" applyNumberFormat="1" applyFont="1" applyFill="1" applyBorder="1" applyAlignment="1" applyProtection="1">
      <alignment vertical="center"/>
      <protection/>
    </xf>
    <xf numFmtId="0" fontId="26" fillId="33" borderId="0" xfId="0" applyFont="1" applyFill="1" applyBorder="1" applyAlignment="1" applyProtection="1">
      <alignment/>
      <protection/>
    </xf>
    <xf numFmtId="1" fontId="27" fillId="33" borderId="0" xfId="0" applyNumberFormat="1" applyFont="1" applyFill="1" applyBorder="1" applyAlignment="1" applyProtection="1">
      <alignment/>
      <protection/>
    </xf>
    <xf numFmtId="0" fontId="27" fillId="33" borderId="0" xfId="0" applyFont="1" applyFill="1" applyBorder="1" applyAlignment="1" applyProtection="1">
      <alignment horizontal="left" indent="2"/>
      <protection/>
    </xf>
    <xf numFmtId="3" fontId="27" fillId="33" borderId="0" xfId="0" applyNumberFormat="1" applyFont="1" applyFill="1" applyBorder="1" applyAlignment="1" applyProtection="1">
      <alignment/>
      <protection/>
    </xf>
    <xf numFmtId="0" fontId="51" fillId="33" borderId="0" xfId="0" applyFont="1" applyFill="1" applyBorder="1" applyAlignment="1" applyProtection="1">
      <alignment horizontal="right" wrapText="1"/>
      <protection/>
    </xf>
    <xf numFmtId="3" fontId="27" fillId="33" borderId="30" xfId="0" applyNumberFormat="1" applyFont="1" applyFill="1" applyBorder="1" applyAlignment="1" applyProtection="1">
      <alignment/>
      <protection/>
    </xf>
    <xf numFmtId="0" fontId="28" fillId="33" borderId="0" xfId="0" applyFont="1" applyFill="1" applyAlignment="1" applyProtection="1">
      <alignment/>
      <protection/>
    </xf>
    <xf numFmtId="3" fontId="26" fillId="33" borderId="0" xfId="0" applyNumberFormat="1" applyFont="1" applyFill="1" applyBorder="1" applyAlignment="1" applyProtection="1">
      <alignment/>
      <protection/>
    </xf>
    <xf numFmtId="0" fontId="28" fillId="42" borderId="0" xfId="0" applyFont="1" applyFill="1" applyAlignment="1" applyProtection="1">
      <alignment/>
      <protection/>
    </xf>
    <xf numFmtId="0" fontId="27" fillId="42" borderId="0" xfId="0" applyFont="1" applyFill="1" applyBorder="1" applyAlignment="1" applyProtection="1">
      <alignment/>
      <protection/>
    </xf>
    <xf numFmtId="0" fontId="26" fillId="33" borderId="0" xfId="0" applyFont="1" applyFill="1" applyBorder="1" applyAlignment="1" applyProtection="1">
      <alignment horizontal="right"/>
      <protection/>
    </xf>
    <xf numFmtId="201" fontId="27" fillId="33" borderId="0" xfId="0" applyNumberFormat="1" applyFont="1" applyFill="1" applyBorder="1" applyAlignment="1" applyProtection="1">
      <alignment/>
      <protection/>
    </xf>
    <xf numFmtId="0" fontId="27" fillId="33" borderId="0" xfId="0" applyFont="1" applyFill="1" applyAlignment="1" applyProtection="1">
      <alignment horizontal="right" wrapText="1"/>
      <protection/>
    </xf>
    <xf numFmtId="0" fontId="52" fillId="33" borderId="0" xfId="0" applyFont="1" applyFill="1" applyBorder="1" applyAlignment="1" applyProtection="1">
      <alignment horizontal="center"/>
      <protection/>
    </xf>
    <xf numFmtId="0" fontId="28" fillId="42" borderId="0" xfId="0" applyFont="1" applyFill="1" applyAlignment="1" applyProtection="1">
      <alignment horizontal="center"/>
      <protection/>
    </xf>
    <xf numFmtId="0" fontId="26" fillId="33" borderId="12" xfId="0" applyFont="1" applyFill="1" applyBorder="1" applyAlignment="1" applyProtection="1">
      <alignment horizontal="right"/>
      <protection/>
    </xf>
    <xf numFmtId="3" fontId="27" fillId="33" borderId="12" xfId="0" applyNumberFormat="1" applyFont="1" applyFill="1" applyBorder="1" applyAlignment="1" applyProtection="1">
      <alignment/>
      <protection/>
    </xf>
    <xf numFmtId="9" fontId="10" fillId="42" borderId="0" xfId="0" applyNumberFormat="1" applyFont="1" applyFill="1" applyAlignment="1" applyProtection="1">
      <alignment vertical="center"/>
      <protection/>
    </xf>
    <xf numFmtId="0" fontId="27" fillId="33" borderId="0" xfId="0" applyFont="1" applyFill="1" applyAlignment="1" applyProtection="1">
      <alignment horizontal="left" wrapText="1"/>
      <protection/>
    </xf>
    <xf numFmtId="3" fontId="10" fillId="42" borderId="0" xfId="0" applyNumberFormat="1" applyFont="1" applyFill="1" applyAlignment="1" applyProtection="1">
      <alignment horizontal="left" vertical="center" wrapText="1"/>
      <protection/>
    </xf>
    <xf numFmtId="0" fontId="28" fillId="33" borderId="0" xfId="0" applyFont="1" applyFill="1" applyAlignment="1" applyProtection="1">
      <alignment horizontal="right"/>
      <protection/>
    </xf>
    <xf numFmtId="2" fontId="27" fillId="33" borderId="12" xfId="0" applyNumberFormat="1" applyFont="1" applyFill="1" applyBorder="1" applyAlignment="1" applyProtection="1">
      <alignment/>
      <protection/>
    </xf>
    <xf numFmtId="2" fontId="27" fillId="42" borderId="0" xfId="0" applyNumberFormat="1" applyFont="1" applyFill="1" applyBorder="1" applyAlignment="1" applyProtection="1">
      <alignment/>
      <protection/>
    </xf>
    <xf numFmtId="49" fontId="10" fillId="33" borderId="0" xfId="0" applyNumberFormat="1" applyFont="1" applyFill="1" applyAlignment="1" applyProtection="1">
      <alignment horizontal="right" wrapText="1"/>
      <protection/>
    </xf>
    <xf numFmtId="0" fontId="10" fillId="33" borderId="0" xfId="0" applyFont="1" applyFill="1" applyAlignment="1" applyProtection="1">
      <alignment horizontal="right" wrapText="1"/>
      <protection/>
    </xf>
    <xf numFmtId="0" fontId="1" fillId="0" borderId="0" xfId="0" applyFont="1" applyAlignment="1">
      <alignment/>
    </xf>
    <xf numFmtId="0" fontId="0" fillId="0" borderId="0" xfId="0" applyFont="1" applyAlignment="1">
      <alignment/>
    </xf>
    <xf numFmtId="0" fontId="76" fillId="0" borderId="0" xfId="0" applyFont="1" applyAlignment="1">
      <alignment/>
    </xf>
    <xf numFmtId="0" fontId="55" fillId="0" borderId="47" xfId="0" applyFont="1" applyFill="1" applyBorder="1" applyAlignment="1" applyProtection="1">
      <alignment/>
      <protection/>
    </xf>
    <xf numFmtId="0" fontId="55" fillId="0" borderId="47" xfId="0" applyFont="1" applyBorder="1" applyAlignment="1" applyProtection="1">
      <alignment horizontal="left"/>
      <protection locked="0"/>
    </xf>
    <xf numFmtId="0" fontId="55" fillId="0" borderId="48" xfId="0" applyFont="1" applyFill="1" applyBorder="1" applyAlignment="1" applyProtection="1">
      <alignment/>
      <protection locked="0"/>
    </xf>
    <xf numFmtId="0" fontId="55" fillId="0" borderId="49" xfId="0" applyFont="1" applyFill="1" applyBorder="1" applyAlignment="1" applyProtection="1">
      <alignment/>
      <protection locked="0"/>
    </xf>
    <xf numFmtId="0" fontId="0" fillId="0" borderId="0" xfId="0" applyFont="1" applyFill="1" applyAlignment="1" applyProtection="1">
      <alignment/>
      <protection/>
    </xf>
    <xf numFmtId="17" fontId="56" fillId="0" borderId="0" xfId="0" applyNumberFormat="1" applyFont="1" applyFill="1" applyAlignment="1" applyProtection="1">
      <alignment/>
      <protection/>
    </xf>
    <xf numFmtId="0" fontId="55" fillId="0" borderId="50" xfId="0" applyFont="1" applyFill="1" applyBorder="1" applyAlignment="1" applyProtection="1">
      <alignment/>
      <protection/>
    </xf>
    <xf numFmtId="14" fontId="55" fillId="0" borderId="50" xfId="0" applyNumberFormat="1" applyFont="1" applyBorder="1" applyAlignment="1" applyProtection="1">
      <alignment horizontal="left"/>
      <protection locked="0"/>
    </xf>
    <xf numFmtId="0" fontId="55" fillId="0" borderId="0" xfId="0" applyFont="1" applyFill="1" applyBorder="1" applyAlignment="1" applyProtection="1">
      <alignment/>
      <protection locked="0"/>
    </xf>
    <xf numFmtId="0" fontId="55" fillId="0" borderId="51" xfId="0" applyFont="1" applyFill="1" applyBorder="1" applyAlignment="1" applyProtection="1">
      <alignment/>
      <protection locked="0"/>
    </xf>
    <xf numFmtId="0" fontId="55" fillId="0" borderId="52" xfId="0" applyFont="1" applyFill="1" applyBorder="1" applyAlignment="1" applyProtection="1">
      <alignment/>
      <protection/>
    </xf>
    <xf numFmtId="0" fontId="55" fillId="0" borderId="52" xfId="0" applyFont="1" applyBorder="1" applyAlignment="1" applyProtection="1">
      <alignment horizontal="left"/>
      <protection locked="0"/>
    </xf>
    <xf numFmtId="0" fontId="55" fillId="0" borderId="53" xfId="0" applyFont="1" applyFill="1" applyBorder="1" applyAlignment="1" applyProtection="1">
      <alignment/>
      <protection locked="0"/>
    </xf>
    <xf numFmtId="0" fontId="55" fillId="0" borderId="54" xfId="0" applyFont="1" applyFill="1" applyBorder="1" applyAlignment="1" applyProtection="1">
      <alignment/>
      <protection locked="0"/>
    </xf>
    <xf numFmtId="0" fontId="0" fillId="0" borderId="0" xfId="0" applyFont="1" applyAlignment="1" applyProtection="1">
      <alignment/>
      <protection/>
    </xf>
    <xf numFmtId="0" fontId="55" fillId="0" borderId="55" xfId="0" applyFont="1" applyFill="1" applyBorder="1" applyAlignment="1" applyProtection="1">
      <alignment/>
      <protection/>
    </xf>
    <xf numFmtId="0" fontId="55" fillId="0" borderId="56" xfId="0" applyFont="1" applyFill="1" applyBorder="1" applyAlignment="1" applyProtection="1">
      <alignment/>
      <protection/>
    </xf>
    <xf numFmtId="0" fontId="55" fillId="0" borderId="57" xfId="0" applyFont="1" applyFill="1" applyBorder="1" applyAlignment="1" applyProtection="1">
      <alignment/>
      <protection/>
    </xf>
    <xf numFmtId="0" fontId="0" fillId="0" borderId="58" xfId="0" applyFont="1" applyFill="1" applyBorder="1" applyAlignment="1" applyProtection="1">
      <alignment/>
      <protection/>
    </xf>
    <xf numFmtId="168" fontId="0" fillId="0" borderId="30" xfId="0" applyNumberFormat="1" applyFont="1" applyFill="1" applyBorder="1" applyAlignment="1" applyProtection="1">
      <alignment/>
      <protection locked="0"/>
    </xf>
    <xf numFmtId="217" fontId="0" fillId="0" borderId="30" xfId="0" applyNumberFormat="1" applyFont="1" applyFill="1" applyBorder="1" applyAlignment="1" applyProtection="1">
      <alignment/>
      <protection locked="0"/>
    </xf>
    <xf numFmtId="168" fontId="0" fillId="0" borderId="59" xfId="0" applyNumberFormat="1" applyFont="1" applyFill="1" applyBorder="1" applyAlignment="1" applyProtection="1">
      <alignment/>
      <protection locked="0"/>
    </xf>
    <xf numFmtId="0" fontId="0" fillId="0" borderId="60" xfId="0" applyFont="1" applyBorder="1" applyAlignment="1" applyProtection="1">
      <alignment/>
      <protection/>
    </xf>
    <xf numFmtId="3" fontId="0" fillId="0" borderId="61" xfId="0" applyNumberFormat="1" applyFont="1" applyFill="1" applyBorder="1" applyAlignment="1" applyProtection="1">
      <alignment/>
      <protection locked="0"/>
    </xf>
    <xf numFmtId="0" fontId="0" fillId="0" borderId="50" xfId="0" applyFont="1" applyBorder="1" applyAlignment="1" applyProtection="1">
      <alignment/>
      <protection/>
    </xf>
    <xf numFmtId="0" fontId="0" fillId="0" borderId="62" xfId="0" applyFont="1" applyBorder="1" applyAlignment="1" applyProtection="1">
      <alignment/>
      <protection/>
    </xf>
    <xf numFmtId="2" fontId="57" fillId="0" borderId="19" xfId="55" applyNumberFormat="1" applyFont="1" applyFill="1" applyBorder="1" applyAlignment="1" applyProtection="1">
      <alignment/>
      <protection locked="0"/>
    </xf>
    <xf numFmtId="0" fontId="0" fillId="0" borderId="52" xfId="0" applyFont="1" applyBorder="1" applyAlignment="1" applyProtection="1">
      <alignment/>
      <protection/>
    </xf>
    <xf numFmtId="0" fontId="0" fillId="0" borderId="63" xfId="0" applyFont="1" applyBorder="1" applyAlignment="1" applyProtection="1">
      <alignment/>
      <protection/>
    </xf>
    <xf numFmtId="0" fontId="0" fillId="0" borderId="56" xfId="0" applyFont="1" applyBorder="1" applyAlignment="1" applyProtection="1">
      <alignment/>
      <protection/>
    </xf>
    <xf numFmtId="0" fontId="0" fillId="0" borderId="57" xfId="0" applyFont="1" applyBorder="1" applyAlignment="1" applyProtection="1">
      <alignment/>
      <protection/>
    </xf>
    <xf numFmtId="218" fontId="0" fillId="44" borderId="16" xfId="0" applyNumberFormat="1" applyFont="1" applyFill="1" applyBorder="1" applyAlignment="1" applyProtection="1">
      <alignment/>
      <protection/>
    </xf>
    <xf numFmtId="218" fontId="0" fillId="44" borderId="64" xfId="0" applyNumberFormat="1" applyFont="1" applyFill="1" applyBorder="1" applyAlignment="1" applyProtection="1">
      <alignment/>
      <protection/>
    </xf>
    <xf numFmtId="0" fontId="0" fillId="0" borderId="65" xfId="0" applyFont="1" applyBorder="1" applyAlignment="1" applyProtection="1">
      <alignment/>
      <protection/>
    </xf>
    <xf numFmtId="218" fontId="0" fillId="44" borderId="66" xfId="0" applyNumberFormat="1" applyFont="1" applyFill="1" applyBorder="1" applyAlignment="1" applyProtection="1">
      <alignment/>
      <protection/>
    </xf>
    <xf numFmtId="3" fontId="0" fillId="44" borderId="67" xfId="0" applyNumberFormat="1" applyFont="1" applyFill="1" applyBorder="1" applyAlignment="1" applyProtection="1">
      <alignment/>
      <protection/>
    </xf>
    <xf numFmtId="168" fontId="0" fillId="0" borderId="68" xfId="0" applyNumberFormat="1" applyFont="1" applyFill="1" applyBorder="1" applyAlignment="1" applyProtection="1">
      <alignment/>
      <protection locked="0"/>
    </xf>
    <xf numFmtId="168" fontId="57" fillId="0" borderId="68" xfId="0" applyNumberFormat="1" applyFont="1" applyFill="1" applyBorder="1" applyAlignment="1" applyProtection="1">
      <alignment/>
      <protection/>
    </xf>
    <xf numFmtId="0" fontId="55" fillId="0" borderId="69" xfId="0" applyFont="1" applyFill="1" applyBorder="1" applyAlignment="1" applyProtection="1">
      <alignment/>
      <protection/>
    </xf>
    <xf numFmtId="168" fontId="55" fillId="44" borderId="70" xfId="0" applyNumberFormat="1" applyFont="1" applyFill="1" applyBorder="1" applyAlignment="1" applyProtection="1">
      <alignment/>
      <protection/>
    </xf>
    <xf numFmtId="0" fontId="55" fillId="0" borderId="0" xfId="0" applyFont="1" applyFill="1" applyBorder="1" applyAlignment="1" applyProtection="1">
      <alignment/>
      <protection/>
    </xf>
    <xf numFmtId="168" fontId="55" fillId="0" borderId="0" xfId="0" applyNumberFormat="1" applyFont="1" applyFill="1" applyBorder="1" applyAlignment="1" applyProtection="1">
      <alignment/>
      <protection/>
    </xf>
    <xf numFmtId="168" fontId="0" fillId="0" borderId="0" xfId="0" applyNumberFormat="1" applyFont="1" applyFill="1" applyBorder="1" applyAlignment="1" applyProtection="1">
      <alignment/>
      <protection/>
    </xf>
    <xf numFmtId="168" fontId="0" fillId="0" borderId="70" xfId="0" applyNumberFormat="1" applyFont="1" applyFill="1" applyBorder="1" applyAlignment="1" applyProtection="1">
      <alignment/>
      <protection locked="0"/>
    </xf>
    <xf numFmtId="217" fontId="0" fillId="0" borderId="70" xfId="0" applyNumberFormat="1" applyFont="1" applyFill="1" applyBorder="1" applyAlignment="1" applyProtection="1">
      <alignment/>
      <protection locked="0"/>
    </xf>
    <xf numFmtId="168" fontId="0" fillId="44" borderId="71" xfId="0" applyNumberFormat="1" applyFont="1" applyFill="1" applyBorder="1" applyAlignment="1" applyProtection="1">
      <alignment/>
      <protection/>
    </xf>
    <xf numFmtId="168" fontId="55" fillId="0" borderId="0" xfId="0" applyNumberFormat="1" applyFont="1" applyFill="1" applyAlignment="1" applyProtection="1">
      <alignment/>
      <protection/>
    </xf>
    <xf numFmtId="0" fontId="0" fillId="0" borderId="72" xfId="0" applyFont="1" applyFill="1" applyBorder="1" applyAlignment="1" applyProtection="1">
      <alignment/>
      <protection/>
    </xf>
    <xf numFmtId="168" fontId="0" fillId="0" borderId="73" xfId="0" applyNumberFormat="1" applyFont="1" applyFill="1" applyBorder="1" applyAlignment="1" applyProtection="1">
      <alignment/>
      <protection locked="0"/>
    </xf>
    <xf numFmtId="0" fontId="55" fillId="0" borderId="0" xfId="0" applyFont="1" applyFill="1" applyAlignment="1">
      <alignment/>
    </xf>
    <xf numFmtId="0" fontId="0" fillId="0" borderId="0" xfId="0" applyFont="1" applyFill="1" applyAlignment="1">
      <alignment/>
    </xf>
    <xf numFmtId="0" fontId="58" fillId="0" borderId="74" xfId="0" applyFont="1" applyFill="1" applyBorder="1" applyAlignment="1">
      <alignment/>
    </xf>
    <xf numFmtId="17" fontId="55" fillId="0" borderId="55" xfId="0" applyNumberFormat="1" applyFont="1" applyFill="1" applyBorder="1" applyAlignment="1">
      <alignment/>
    </xf>
    <xf numFmtId="0" fontId="57" fillId="0" borderId="75" xfId="0" applyFont="1" applyFill="1" applyBorder="1" applyAlignment="1">
      <alignment/>
    </xf>
    <xf numFmtId="3" fontId="57" fillId="44" borderId="58" xfId="0" applyNumberFormat="1" applyFont="1" applyFill="1" applyBorder="1" applyAlignment="1">
      <alignment/>
    </xf>
    <xf numFmtId="0" fontId="57" fillId="0" borderId="76" xfId="0" applyFont="1" applyFill="1" applyBorder="1" applyAlignment="1">
      <alignment/>
    </xf>
    <xf numFmtId="219" fontId="57" fillId="0" borderId="58" xfId="0" applyNumberFormat="1" applyFont="1" applyFill="1" applyBorder="1" applyAlignment="1">
      <alignment/>
    </xf>
    <xf numFmtId="0" fontId="0" fillId="0" borderId="76" xfId="0" applyFont="1" applyFill="1" applyBorder="1" applyAlignment="1">
      <alignment/>
    </xf>
    <xf numFmtId="168" fontId="0" fillId="44" borderId="77" xfId="0" applyNumberFormat="1" applyFont="1" applyFill="1" applyBorder="1" applyAlignment="1">
      <alignment horizontal="right" vertical="center"/>
    </xf>
    <xf numFmtId="0" fontId="0" fillId="0" borderId="0" xfId="0" applyFont="1" applyAlignment="1">
      <alignment horizontal="right"/>
    </xf>
    <xf numFmtId="168" fontId="0" fillId="44" borderId="78" xfId="0" applyNumberFormat="1" applyFont="1" applyFill="1" applyBorder="1" applyAlignment="1">
      <alignment horizontal="right" vertical="center"/>
    </xf>
    <xf numFmtId="168" fontId="0" fillId="44" borderId="58" xfId="0" applyNumberFormat="1" applyFont="1" applyFill="1" applyBorder="1" applyAlignment="1">
      <alignment/>
    </xf>
    <xf numFmtId="0" fontId="0" fillId="0" borderId="79" xfId="0" applyFont="1" applyFill="1" applyBorder="1" applyAlignment="1">
      <alignment/>
    </xf>
    <xf numFmtId="168" fontId="0" fillId="44" borderId="77" xfId="0" applyNumberFormat="1" applyFont="1" applyFill="1" applyBorder="1" applyAlignment="1">
      <alignment/>
    </xf>
    <xf numFmtId="0" fontId="55" fillId="0" borderId="80" xfId="0" applyFont="1" applyFill="1" applyBorder="1" applyAlignment="1">
      <alignment/>
    </xf>
    <xf numFmtId="168" fontId="55" fillId="44" borderId="72" xfId="0" applyNumberFormat="1" applyFont="1" applyFill="1" applyBorder="1" applyAlignment="1">
      <alignment/>
    </xf>
    <xf numFmtId="3" fontId="0" fillId="0" borderId="0" xfId="0" applyNumberFormat="1" applyFont="1" applyAlignment="1">
      <alignment/>
    </xf>
    <xf numFmtId="168" fontId="0" fillId="0" borderId="0" xfId="0" applyNumberFormat="1" applyFont="1" applyAlignment="1">
      <alignment/>
    </xf>
    <xf numFmtId="0" fontId="0" fillId="0" borderId="75" xfId="0" applyFont="1" applyFill="1" applyBorder="1" applyAlignment="1">
      <alignment/>
    </xf>
    <xf numFmtId="168" fontId="55" fillId="44" borderId="78" xfId="0" applyNumberFormat="1" applyFont="1" applyFill="1" applyBorder="1" applyAlignment="1">
      <alignment/>
    </xf>
    <xf numFmtId="168" fontId="55" fillId="44" borderId="58" xfId="0" applyNumberFormat="1" applyFont="1" applyFill="1" applyBorder="1" applyAlignment="1">
      <alignment/>
    </xf>
    <xf numFmtId="168" fontId="55" fillId="44" borderId="77" xfId="0" applyNumberFormat="1" applyFont="1" applyFill="1" applyBorder="1" applyAlignment="1">
      <alignment/>
    </xf>
    <xf numFmtId="0" fontId="55" fillId="0" borderId="72" xfId="0" applyFont="1" applyFill="1" applyBorder="1" applyAlignment="1">
      <alignment/>
    </xf>
    <xf numFmtId="0" fontId="0" fillId="0" borderId="53" xfId="0" applyFont="1" applyFill="1" applyBorder="1" applyAlignment="1">
      <alignment/>
    </xf>
    <xf numFmtId="167" fontId="0" fillId="0" borderId="0" xfId="0" applyNumberFormat="1" applyFont="1" applyFill="1" applyBorder="1" applyAlignment="1">
      <alignment/>
    </xf>
    <xf numFmtId="0" fontId="0" fillId="0" borderId="55" xfId="0" applyFont="1" applyFill="1" applyBorder="1" applyAlignment="1">
      <alignment/>
    </xf>
    <xf numFmtId="0" fontId="0" fillId="0" borderId="58" xfId="0" applyFont="1" applyFill="1" applyBorder="1" applyAlignment="1">
      <alignment/>
    </xf>
    <xf numFmtId="0" fontId="0" fillId="0" borderId="69" xfId="0" applyFont="1" applyFill="1" applyBorder="1" applyAlignment="1">
      <alignment/>
    </xf>
    <xf numFmtId="0" fontId="0" fillId="0" borderId="0" xfId="0" applyFont="1" applyFill="1" applyBorder="1" applyAlignment="1">
      <alignment/>
    </xf>
    <xf numFmtId="0" fontId="0" fillId="0" borderId="0" xfId="0" applyFont="1" applyAlignment="1">
      <alignment horizontal="left" wrapText="1"/>
    </xf>
    <xf numFmtId="0" fontId="10" fillId="35" borderId="0" xfId="0" applyFont="1" applyFill="1" applyBorder="1" applyAlignment="1" applyProtection="1">
      <alignment horizontal="right"/>
      <protection locked="0"/>
    </xf>
    <xf numFmtId="1" fontId="10" fillId="39" borderId="0" xfId="0" applyNumberFormat="1" applyFont="1" applyFill="1" applyBorder="1" applyAlignment="1" applyProtection="1">
      <alignment/>
      <protection locked="0"/>
    </xf>
    <xf numFmtId="1" fontId="10" fillId="39" borderId="12"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28</xdr:row>
      <xdr:rowOff>85725</xdr:rowOff>
    </xdr:from>
    <xdr:to>
      <xdr:col>7</xdr:col>
      <xdr:colOff>38100</xdr:colOff>
      <xdr:row>29</xdr:row>
      <xdr:rowOff>95250</xdr:rowOff>
    </xdr:to>
    <xdr:sp>
      <xdr:nvSpPr>
        <xdr:cNvPr id="1" name="Rechte verbindingslijn met pijl 2"/>
        <xdr:cNvSpPr>
          <a:spLocks/>
        </xdr:cNvSpPr>
      </xdr:nvSpPr>
      <xdr:spPr>
        <a:xfrm>
          <a:off x="3600450" y="4362450"/>
          <a:ext cx="113347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123825</xdr:colOff>
      <xdr:row>28</xdr:row>
      <xdr:rowOff>47625</xdr:rowOff>
    </xdr:from>
    <xdr:to>
      <xdr:col>7</xdr:col>
      <xdr:colOff>352425</xdr:colOff>
      <xdr:row>31</xdr:row>
      <xdr:rowOff>19050</xdr:rowOff>
    </xdr:to>
    <xdr:sp>
      <xdr:nvSpPr>
        <xdr:cNvPr id="2" name="Linkeraccolade 3"/>
        <xdr:cNvSpPr>
          <a:spLocks/>
        </xdr:cNvSpPr>
      </xdr:nvSpPr>
      <xdr:spPr>
        <a:xfrm>
          <a:off x="4819650" y="4324350"/>
          <a:ext cx="228600" cy="457200"/>
        </a:xfrm>
        <a:prstGeom prst="leftBrace">
          <a:avLst>
            <a:gd name="adj" fmla="val -45870"/>
          </a:avLst>
        </a:prstGeom>
        <a:solidFill>
          <a:srgbClr val="FFFFE1"/>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g%20ru%20Oostmel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drijfsgegevens"/>
      <sheetName val="saldo rund"/>
      <sheetName val="werktuigen"/>
      <sheetName val="niet toeger.kosten"/>
      <sheetName val="besp-liquid"/>
      <sheetName val="balans + waarderingen"/>
      <sheetName val="kostprijs"/>
      <sheetName val="gegevens Face It"/>
      <sheetName val="gegevens liq begr"/>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371"/>
  <sheetViews>
    <sheetView tabSelected="1" zoomScalePageLayoutView="0" workbookViewId="0" topLeftCell="A1">
      <selection activeCell="A1" sqref="A1"/>
    </sheetView>
  </sheetViews>
  <sheetFormatPr defaultColWidth="9.140625" defaultRowHeight="12.75"/>
  <cols>
    <col min="1" max="1" width="5.8515625" style="27" customWidth="1"/>
    <col min="2" max="2" width="22.8515625" style="6" customWidth="1"/>
    <col min="3" max="3" width="21.8515625" style="8" customWidth="1"/>
    <col min="4" max="4" width="11.00390625" style="5" customWidth="1"/>
    <col min="5" max="5" width="9.140625" style="5" customWidth="1"/>
    <col min="6" max="6" width="12.57421875" style="21" customWidth="1"/>
    <col min="7" max="7" width="9.421875" style="5" bestFit="1" customWidth="1"/>
    <col min="8" max="18" width="9.140625" style="27" customWidth="1"/>
    <col min="19" max="16384" width="9.140625" style="5" customWidth="1"/>
  </cols>
  <sheetData>
    <row r="1" spans="2:13" ht="10.5">
      <c r="B1" s="2" t="s">
        <v>27</v>
      </c>
      <c r="C1" s="2"/>
      <c r="D1" s="2" t="s">
        <v>402</v>
      </c>
      <c r="E1" s="2"/>
      <c r="F1" s="2"/>
      <c r="G1" s="2"/>
      <c r="H1" s="2"/>
      <c r="I1" s="2"/>
      <c r="J1" s="2"/>
      <c r="K1" s="2"/>
      <c r="L1" s="2"/>
      <c r="M1" s="2"/>
    </row>
    <row r="2" spans="2:7" ht="12.75">
      <c r="B2" s="1" t="s">
        <v>168</v>
      </c>
      <c r="C2" s="362"/>
      <c r="D2" s="4" t="s">
        <v>231</v>
      </c>
      <c r="E2" s="111"/>
      <c r="F2" s="8" t="s">
        <v>336</v>
      </c>
      <c r="G2" s="333">
        <f ca="1">NOW()</f>
        <v>41452.487688657406</v>
      </c>
    </row>
    <row r="3" spans="2:7" ht="10.5">
      <c r="B3" s="6" t="s">
        <v>238</v>
      </c>
      <c r="C3" s="363"/>
      <c r="D3" s="7"/>
      <c r="E3" s="8" t="s">
        <v>340</v>
      </c>
      <c r="F3" s="363"/>
      <c r="G3" s="369"/>
    </row>
    <row r="4" spans="2:7" ht="10.5">
      <c r="B4" s="6" t="s">
        <v>239</v>
      </c>
      <c r="C4" s="363"/>
      <c r="D4" s="7"/>
      <c r="E4" s="6"/>
      <c r="F4" s="6"/>
      <c r="G4" s="6"/>
    </row>
    <row r="5" spans="2:7" ht="10.5">
      <c r="B5" s="6" t="s">
        <v>240</v>
      </c>
      <c r="C5" s="363"/>
      <c r="D5" s="363"/>
      <c r="E5" s="6"/>
      <c r="F5" s="8"/>
      <c r="G5" s="6"/>
    </row>
    <row r="6" spans="2:7" ht="10.5">
      <c r="B6" s="6" t="s">
        <v>241</v>
      </c>
      <c r="C6" s="363"/>
      <c r="D6" s="363"/>
      <c r="E6" s="6"/>
      <c r="F6" s="8"/>
      <c r="G6" s="6"/>
    </row>
    <row r="7" spans="2:7" ht="10.5">
      <c r="B7" s="6" t="s">
        <v>242</v>
      </c>
      <c r="C7" s="363"/>
      <c r="D7" s="363"/>
      <c r="E7" s="6"/>
      <c r="F7" s="8"/>
      <c r="G7" s="6"/>
    </row>
    <row r="8" spans="2:7" ht="10.5">
      <c r="B8" s="6" t="s">
        <v>12</v>
      </c>
      <c r="C8" s="8" t="s">
        <v>478</v>
      </c>
      <c r="D8" s="111"/>
      <c r="E8" s="6"/>
      <c r="F8" s="8"/>
      <c r="G8" s="111"/>
    </row>
    <row r="9" spans="2:7" ht="10.5">
      <c r="B9" s="9"/>
      <c r="C9" s="10" t="s">
        <v>479</v>
      </c>
      <c r="D9" s="104"/>
      <c r="E9" s="9"/>
      <c r="F9" s="10"/>
      <c r="G9" s="104"/>
    </row>
    <row r="10" spans="4:7" ht="6.75" customHeight="1">
      <c r="D10" s="6"/>
      <c r="E10" s="6"/>
      <c r="F10" s="8"/>
      <c r="G10" s="6"/>
    </row>
    <row r="11" spans="2:7" ht="10.5">
      <c r="B11" s="6" t="s">
        <v>227</v>
      </c>
      <c r="D11" s="364"/>
      <c r="E11" s="6"/>
      <c r="F11" s="8"/>
      <c r="G11" s="6"/>
    </row>
    <row r="12" spans="2:7" ht="10.5">
      <c r="B12" s="6" t="s">
        <v>228</v>
      </c>
      <c r="D12" s="364"/>
      <c r="E12" s="6"/>
      <c r="F12" s="8"/>
      <c r="G12" s="6"/>
    </row>
    <row r="13" spans="3:7" ht="10.5">
      <c r="C13" s="8" t="s">
        <v>25</v>
      </c>
      <c r="D13" s="364"/>
      <c r="E13" s="6"/>
      <c r="F13" s="8"/>
      <c r="G13" s="6"/>
    </row>
    <row r="14" spans="3:7" ht="10.5">
      <c r="C14" s="8" t="s">
        <v>26</v>
      </c>
      <c r="D14" s="364"/>
      <c r="E14" s="6"/>
      <c r="F14" s="8"/>
      <c r="G14" s="6"/>
    </row>
    <row r="15" spans="2:7" ht="10.5">
      <c r="B15" s="6" t="s">
        <v>335</v>
      </c>
      <c r="D15" s="364"/>
      <c r="E15" s="6"/>
      <c r="F15" s="8"/>
      <c r="G15" s="6"/>
    </row>
    <row r="16" spans="2:7" ht="10.5">
      <c r="B16" s="6" t="s">
        <v>243</v>
      </c>
      <c r="D16" s="111"/>
      <c r="E16" s="111"/>
      <c r="F16" s="365"/>
      <c r="G16" s="6"/>
    </row>
    <row r="17" spans="2:7" ht="10.5">
      <c r="B17" s="6" t="s">
        <v>244</v>
      </c>
      <c r="D17" s="111"/>
      <c r="E17" s="6"/>
      <c r="F17" s="8"/>
      <c r="G17" s="6"/>
    </row>
    <row r="18" spans="2:7" ht="10.5">
      <c r="B18" s="6" t="s">
        <v>245</v>
      </c>
      <c r="D18" s="111"/>
      <c r="E18" s="111"/>
      <c r="F18" s="111"/>
      <c r="G18" s="6"/>
    </row>
    <row r="19" spans="2:7" ht="10.5">
      <c r="B19" s="6" t="s">
        <v>246</v>
      </c>
      <c r="D19" s="111"/>
      <c r="E19" s="111"/>
      <c r="F19" s="111"/>
      <c r="G19" s="6"/>
    </row>
    <row r="20" spans="4:7" ht="6.75" customHeight="1">
      <c r="D20" s="6"/>
      <c r="E20" s="6"/>
      <c r="F20" s="8"/>
      <c r="G20" s="6"/>
    </row>
    <row r="21" spans="2:7" ht="10.5">
      <c r="B21" s="6" t="s">
        <v>8</v>
      </c>
      <c r="D21" s="364"/>
      <c r="E21" s="6"/>
      <c r="F21" s="8"/>
      <c r="G21" s="6"/>
    </row>
    <row r="22" spans="2:7" ht="10.5">
      <c r="B22" s="6" t="s">
        <v>9</v>
      </c>
      <c r="C22" s="8" t="s">
        <v>10</v>
      </c>
      <c r="D22" s="111"/>
      <c r="E22" s="6"/>
      <c r="F22" s="8" t="s">
        <v>11</v>
      </c>
      <c r="G22" s="364"/>
    </row>
    <row r="23" spans="2:7" ht="10.5">
      <c r="B23" s="8" t="s">
        <v>216</v>
      </c>
      <c r="C23" s="8" t="s">
        <v>10</v>
      </c>
      <c r="D23" s="111"/>
      <c r="E23" s="6"/>
      <c r="F23" s="8" t="s">
        <v>11</v>
      </c>
      <c r="G23" s="364"/>
    </row>
    <row r="24" spans="2:8" ht="10.5">
      <c r="B24" s="9"/>
      <c r="C24" s="10" t="s">
        <v>10</v>
      </c>
      <c r="D24" s="104"/>
      <c r="E24" s="9"/>
      <c r="F24" s="10" t="s">
        <v>11</v>
      </c>
      <c r="G24" s="367"/>
      <c r="H24" s="2" t="str">
        <f>IF(D12=D21+G22+G23+G24," ","ha's kloppen niet")</f>
        <v> </v>
      </c>
    </row>
    <row r="25" spans="5:6" ht="6.75" customHeight="1">
      <c r="E25" s="6"/>
      <c r="F25" s="8"/>
    </row>
    <row r="26" spans="2:7" ht="10.5">
      <c r="B26" s="6" t="s">
        <v>393</v>
      </c>
      <c r="C26" s="8" t="s">
        <v>480</v>
      </c>
      <c r="D26" s="366"/>
      <c r="E26" s="6"/>
      <c r="F26" s="8" t="s">
        <v>282</v>
      </c>
      <c r="G26" s="111"/>
    </row>
    <row r="27" spans="3:7" ht="10.5" customHeight="1">
      <c r="C27" s="8" t="s">
        <v>481</v>
      </c>
      <c r="D27" s="366"/>
      <c r="E27" s="6"/>
      <c r="F27" s="8"/>
      <c r="G27" s="111"/>
    </row>
    <row r="28" spans="3:7" ht="10.5">
      <c r="C28" s="8" t="s">
        <v>482</v>
      </c>
      <c r="D28" s="366"/>
      <c r="E28" s="6"/>
      <c r="F28" s="8"/>
      <c r="G28" s="111"/>
    </row>
    <row r="29" spans="3:7" ht="10.5">
      <c r="C29" s="8" t="s">
        <v>483</v>
      </c>
      <c r="D29" s="366"/>
      <c r="E29" s="6"/>
      <c r="F29" s="8"/>
      <c r="G29" s="111"/>
    </row>
    <row r="30" spans="3:7" ht="10.5">
      <c r="C30" s="8" t="s">
        <v>484</v>
      </c>
      <c r="D30" s="11" t="e">
        <f>D26/D12</f>
        <v>#DIV/0!</v>
      </c>
      <c r="E30" s="6"/>
      <c r="F30" s="8"/>
      <c r="G30" s="6"/>
    </row>
    <row r="31" spans="3:7" ht="10.5">
      <c r="C31" s="8" t="s">
        <v>485</v>
      </c>
      <c r="D31" s="12" t="e">
        <f>(D27+D28+D29)/D26*10</f>
        <v>#DIV/0!</v>
      </c>
      <c r="E31" s="6"/>
      <c r="F31" s="8"/>
      <c r="G31" s="6"/>
    </row>
    <row r="32" spans="3:7" ht="10.5">
      <c r="C32" s="8" t="s">
        <v>206</v>
      </c>
      <c r="D32" s="13">
        <f>(D26*0.115)+(D27*0.061)+(D28*0.061)</f>
        <v>0</v>
      </c>
      <c r="E32" s="6"/>
      <c r="F32" s="8"/>
      <c r="G32" s="6"/>
    </row>
    <row r="33" spans="3:7" ht="10.5">
      <c r="C33" s="8" t="s">
        <v>486</v>
      </c>
      <c r="D33" s="14" t="e">
        <f>D26/D8</f>
        <v>#DIV/0!</v>
      </c>
      <c r="E33" s="7" t="s">
        <v>209</v>
      </c>
      <c r="F33" s="8"/>
      <c r="G33" s="6"/>
    </row>
    <row r="34" spans="3:7" ht="10.5">
      <c r="C34" s="8" t="s">
        <v>487</v>
      </c>
      <c r="D34" s="11" t="e">
        <f>D26/D12</f>
        <v>#DIV/0!</v>
      </c>
      <c r="E34" s="7"/>
      <c r="F34" s="8"/>
      <c r="G34" s="6"/>
    </row>
    <row r="35" spans="2:7" ht="10.5">
      <c r="B35" s="9"/>
      <c r="C35" s="10" t="s">
        <v>284</v>
      </c>
      <c r="D35" s="367" t="e">
        <f>(D26*6.7)+(D27*4.8)+(D28*4.8)/D11</f>
        <v>#DIV/0!</v>
      </c>
      <c r="E35" s="15" t="s">
        <v>19</v>
      </c>
      <c r="F35" s="10"/>
      <c r="G35" s="9"/>
    </row>
    <row r="36" spans="5:7" ht="6.75" customHeight="1">
      <c r="E36" s="6"/>
      <c r="F36" s="8"/>
      <c r="G36" s="6"/>
    </row>
    <row r="37" spans="2:7" ht="10.5">
      <c r="B37" s="6" t="s">
        <v>0</v>
      </c>
      <c r="C37" s="8" t="s">
        <v>16</v>
      </c>
      <c r="D37" s="365"/>
      <c r="E37" s="6"/>
      <c r="F37" s="8" t="s">
        <v>14</v>
      </c>
      <c r="G37" s="111"/>
    </row>
    <row r="38" spans="3:7" ht="10.5">
      <c r="C38" s="8" t="s">
        <v>17</v>
      </c>
      <c r="D38" s="365"/>
      <c r="E38" s="6"/>
      <c r="F38" s="8" t="s">
        <v>15</v>
      </c>
      <c r="G38" s="111"/>
    </row>
    <row r="39" spans="3:7" ht="10.5">
      <c r="C39" s="8" t="s">
        <v>18</v>
      </c>
      <c r="D39" s="111"/>
      <c r="E39" s="6"/>
      <c r="F39" s="16" t="s">
        <v>13</v>
      </c>
      <c r="G39" s="17" t="e">
        <f>D40*(G37+G38)/D39*10</f>
        <v>#DIV/0!</v>
      </c>
    </row>
    <row r="40" spans="3:7" ht="10.5">
      <c r="C40" s="8" t="s">
        <v>488</v>
      </c>
      <c r="D40" s="18"/>
      <c r="E40" s="6"/>
      <c r="F40" s="8" t="s">
        <v>283</v>
      </c>
      <c r="G40" s="111"/>
    </row>
    <row r="41" spans="3:7" ht="10.5">
      <c r="C41" s="8" t="s">
        <v>489</v>
      </c>
      <c r="D41" s="111"/>
      <c r="E41" s="6"/>
      <c r="F41" s="8"/>
      <c r="G41" s="6"/>
    </row>
    <row r="42" spans="2:7" ht="10.5">
      <c r="B42" s="6" t="s">
        <v>1</v>
      </c>
      <c r="C42" s="8" t="s">
        <v>247</v>
      </c>
      <c r="D42" s="18"/>
      <c r="E42" s="6"/>
      <c r="F42" s="8"/>
      <c r="G42" s="6"/>
    </row>
    <row r="43" spans="4:7" ht="10.5">
      <c r="D43" s="369"/>
      <c r="E43" s="6"/>
      <c r="F43" s="21" t="s">
        <v>291</v>
      </c>
      <c r="G43" s="17">
        <f>(D42+D43)/((D47-D44)*0.18+1)</f>
        <v>0</v>
      </c>
    </row>
    <row r="44" spans="4:7" ht="10.5">
      <c r="D44" s="369"/>
      <c r="E44" s="6"/>
      <c r="F44" s="8"/>
      <c r="G44" s="6"/>
    </row>
    <row r="45" spans="3:7" ht="10.5">
      <c r="C45" s="8" t="s">
        <v>490</v>
      </c>
      <c r="D45" s="17" t="e">
        <f>(D42+D43)/D12</f>
        <v>#DIV/0!</v>
      </c>
      <c r="E45" s="6"/>
      <c r="F45" s="8"/>
      <c r="G45" s="6"/>
    </row>
    <row r="46" spans="2:7" ht="10.5" customHeight="1">
      <c r="B46" s="6" t="s">
        <v>491</v>
      </c>
      <c r="C46" s="8" t="s">
        <v>20</v>
      </c>
      <c r="D46" s="18"/>
      <c r="E46" s="6"/>
      <c r="F46" s="19" t="s">
        <v>251</v>
      </c>
      <c r="G46" s="18"/>
    </row>
    <row r="47" spans="3:7" ht="10.5">
      <c r="C47" s="8" t="s">
        <v>2</v>
      </c>
      <c r="D47" s="111"/>
      <c r="E47" s="6"/>
      <c r="F47" s="8" t="s">
        <v>290</v>
      </c>
      <c r="G47" s="17" t="e">
        <f>D51*D26</f>
        <v>#DIV/0!</v>
      </c>
    </row>
    <row r="48" spans="3:7" ht="10.5">
      <c r="C48" s="8" t="s">
        <v>3</v>
      </c>
      <c r="D48" s="111"/>
      <c r="E48" s="6"/>
      <c r="F48" s="8"/>
      <c r="G48" s="6"/>
    </row>
    <row r="49" spans="2:7" ht="10.5">
      <c r="B49" s="6" t="s">
        <v>317</v>
      </c>
      <c r="D49" s="364"/>
      <c r="E49" s="6"/>
      <c r="F49" s="8"/>
      <c r="G49" s="6"/>
    </row>
    <row r="50" spans="3:7" ht="10.5">
      <c r="C50" s="6"/>
      <c r="D50" s="369"/>
      <c r="F50" s="8"/>
      <c r="G50" s="6"/>
    </row>
    <row r="51" spans="2:7" ht="10.5">
      <c r="B51" s="6" t="s">
        <v>4</v>
      </c>
      <c r="C51" s="6"/>
      <c r="D51" s="73" t="e">
        <f>(D46+G46)/D26</f>
        <v>#DIV/0!</v>
      </c>
      <c r="E51" s="20" t="e">
        <f>IF(OR(D51&lt;0.95*D40,D51&gt;1.05*D40),"    bedrijfseconomisch: grote afwijking kg melk/koe"," ")</f>
        <v>#DIV/0!</v>
      </c>
      <c r="F51" s="8"/>
      <c r="G51" s="6"/>
    </row>
    <row r="52" spans="2:7" ht="10.5">
      <c r="B52" s="6" t="s">
        <v>342</v>
      </c>
      <c r="C52" s="6"/>
      <c r="D52" s="73" t="e">
        <f>(0.337+(0.116*D47)+(0.06*D48))*D51</f>
        <v>#DIV/0!</v>
      </c>
      <c r="E52" s="6"/>
      <c r="F52" s="8"/>
      <c r="G52" s="6"/>
    </row>
    <row r="53" spans="2:7" ht="10.5">
      <c r="B53" s="22" t="s">
        <v>5</v>
      </c>
      <c r="C53" s="22"/>
      <c r="D53" s="99"/>
      <c r="E53" s="22"/>
      <c r="F53" s="16"/>
      <c r="G53" s="22"/>
    </row>
    <row r="54" spans="2:7" ht="10.5">
      <c r="B54" s="23" t="s">
        <v>319</v>
      </c>
      <c r="C54" s="24"/>
      <c r="D54" s="368"/>
      <c r="E54" s="23"/>
      <c r="F54" s="24"/>
      <c r="G54" s="23"/>
    </row>
    <row r="55" spans="4:7" ht="6.75" customHeight="1">
      <c r="D55" s="6"/>
      <c r="E55" s="6"/>
      <c r="F55" s="8"/>
      <c r="G55" s="6"/>
    </row>
    <row r="56" spans="2:7" ht="10.5">
      <c r="B56" s="6" t="s">
        <v>21</v>
      </c>
      <c r="C56" s="8" t="s">
        <v>492</v>
      </c>
      <c r="D56" s="25">
        <f>'saldo geit'!H23+'saldo geit'!H24</f>
        <v>0</v>
      </c>
      <c r="E56" s="6"/>
      <c r="F56" s="8"/>
      <c r="G56" s="6"/>
    </row>
    <row r="57" spans="4:7" ht="10.5">
      <c r="D57" s="25"/>
      <c r="E57" s="6"/>
      <c r="F57" s="8"/>
      <c r="G57" s="6"/>
    </row>
    <row r="58" spans="3:7" ht="10.5">
      <c r="C58" s="8" t="s">
        <v>493</v>
      </c>
      <c r="D58" s="26">
        <v>25</v>
      </c>
      <c r="E58" s="6"/>
      <c r="F58" s="8" t="s">
        <v>390</v>
      </c>
      <c r="G58" s="111"/>
    </row>
    <row r="59" spans="3:7" ht="6.75" customHeight="1">
      <c r="C59" s="6"/>
      <c r="D59" s="6"/>
      <c r="E59" s="6"/>
      <c r="F59" s="8"/>
      <c r="G59" s="6"/>
    </row>
    <row r="60" spans="2:7" ht="10.5">
      <c r="B60" s="6" t="s">
        <v>7</v>
      </c>
      <c r="C60" s="8" t="s">
        <v>22</v>
      </c>
      <c r="D60" s="365"/>
      <c r="E60" s="6"/>
      <c r="F60" s="8"/>
      <c r="G60" s="6"/>
    </row>
    <row r="61" spans="3:7" ht="10.5">
      <c r="C61" s="8" t="s">
        <v>207</v>
      </c>
      <c r="D61" s="111"/>
      <c r="E61" s="6"/>
      <c r="F61" s="8"/>
      <c r="G61" s="6"/>
    </row>
    <row r="62" spans="3:7" ht="10.5">
      <c r="C62" s="8" t="s">
        <v>208</v>
      </c>
      <c r="D62" s="111"/>
      <c r="E62" s="6"/>
      <c r="F62" s="8"/>
      <c r="G62" s="6"/>
    </row>
    <row r="63" spans="3:7" ht="10.5">
      <c r="C63" s="8" t="s">
        <v>248</v>
      </c>
      <c r="D63" s="111"/>
      <c r="E63" s="6"/>
      <c r="F63" s="8"/>
      <c r="G63" s="6"/>
    </row>
    <row r="64" spans="3:7" ht="10.5">
      <c r="C64" s="8" t="s">
        <v>249</v>
      </c>
      <c r="D64" s="111"/>
      <c r="E64" s="6"/>
      <c r="F64" s="8"/>
      <c r="G64" s="6"/>
    </row>
    <row r="65" spans="4:7" ht="6.75" customHeight="1">
      <c r="D65" s="6"/>
      <c r="E65" s="6"/>
      <c r="F65" s="8"/>
      <c r="G65" s="6"/>
    </row>
    <row r="66" spans="2:7" ht="10.5">
      <c r="B66" s="6" t="s">
        <v>250</v>
      </c>
      <c r="D66" s="111"/>
      <c r="E66" s="111"/>
      <c r="F66" s="111"/>
      <c r="G66" s="6"/>
    </row>
    <row r="67" spans="2:7" ht="10.5">
      <c r="B67" s="6" t="s">
        <v>514</v>
      </c>
      <c r="D67" s="111"/>
      <c r="E67" s="6"/>
      <c r="F67" s="8"/>
      <c r="G67" s="6"/>
    </row>
    <row r="68" spans="2:7" ht="10.5">
      <c r="B68" s="27"/>
      <c r="C68" s="28"/>
      <c r="D68" s="27"/>
      <c r="E68" s="27"/>
      <c r="F68" s="28"/>
      <c r="G68" s="27"/>
    </row>
    <row r="69" spans="2:7" ht="10.5">
      <c r="B69" s="27"/>
      <c r="C69" s="28"/>
      <c r="D69" s="27"/>
      <c r="E69" s="27"/>
      <c r="F69" s="28"/>
      <c r="G69" s="27"/>
    </row>
    <row r="70" spans="2:7" ht="10.5">
      <c r="B70" s="27"/>
      <c r="C70" s="28"/>
      <c r="D70" s="27"/>
      <c r="E70" s="27"/>
      <c r="F70" s="28"/>
      <c r="G70" s="27"/>
    </row>
    <row r="71" spans="2:7" ht="10.5">
      <c r="B71" s="27"/>
      <c r="C71" s="28"/>
      <c r="D71" s="27"/>
      <c r="E71" s="27"/>
      <c r="F71" s="28"/>
      <c r="G71" s="27"/>
    </row>
    <row r="72" spans="2:7" ht="10.5" customHeight="1">
      <c r="B72" s="27"/>
      <c r="C72" s="28"/>
      <c r="D72" s="27"/>
      <c r="E72" s="27"/>
      <c r="F72" s="28"/>
      <c r="G72" s="27"/>
    </row>
    <row r="73" spans="2:7" ht="10.5">
      <c r="B73" s="27"/>
      <c r="C73" s="28"/>
      <c r="D73" s="27"/>
      <c r="E73" s="27"/>
      <c r="F73" s="28"/>
      <c r="G73" s="27"/>
    </row>
    <row r="74" spans="2:7" ht="10.5">
      <c r="B74" s="27"/>
      <c r="C74" s="28"/>
      <c r="D74" s="27"/>
      <c r="E74" s="27"/>
      <c r="F74" s="28"/>
      <c r="G74" s="27"/>
    </row>
    <row r="75" spans="2:7" ht="10.5">
      <c r="B75" s="27"/>
      <c r="C75" s="28"/>
      <c r="D75" s="27"/>
      <c r="E75" s="27"/>
      <c r="F75" s="28"/>
      <c r="G75" s="27"/>
    </row>
    <row r="76" spans="2:7" ht="10.5">
      <c r="B76" s="27"/>
      <c r="C76" s="28"/>
      <c r="D76" s="27"/>
      <c r="E76" s="27"/>
      <c r="F76" s="29"/>
      <c r="G76" s="27"/>
    </row>
    <row r="77" spans="2:7" ht="10.5">
      <c r="B77" s="27"/>
      <c r="C77" s="28"/>
      <c r="D77" s="27"/>
      <c r="E77" s="27"/>
      <c r="F77" s="29"/>
      <c r="G77" s="27"/>
    </row>
    <row r="78" spans="2:7" ht="10.5">
      <c r="B78" s="27"/>
      <c r="C78" s="28"/>
      <c r="D78" s="27"/>
      <c r="E78" s="27"/>
      <c r="F78" s="28"/>
      <c r="G78" s="27"/>
    </row>
    <row r="79" spans="2:7" ht="10.5">
      <c r="B79" s="27"/>
      <c r="C79" s="28"/>
      <c r="D79" s="27"/>
      <c r="E79" s="27"/>
      <c r="F79" s="28"/>
      <c r="G79" s="27"/>
    </row>
    <row r="80" spans="2:7" ht="10.5">
      <c r="B80" s="27"/>
      <c r="C80" s="28"/>
      <c r="D80" s="27"/>
      <c r="E80" s="27"/>
      <c r="F80" s="28"/>
      <c r="G80" s="27"/>
    </row>
    <row r="81" spans="2:7" ht="10.5">
      <c r="B81" s="27"/>
      <c r="C81" s="28"/>
      <c r="D81" s="27"/>
      <c r="E81" s="27"/>
      <c r="F81" s="28"/>
      <c r="G81" s="27"/>
    </row>
    <row r="82" spans="2:7" ht="10.5">
      <c r="B82" s="27"/>
      <c r="C82" s="28"/>
      <c r="D82" s="27"/>
      <c r="E82" s="27"/>
      <c r="F82" s="28"/>
      <c r="G82" s="27"/>
    </row>
    <row r="83" spans="2:7" ht="10.5">
      <c r="B83" s="27"/>
      <c r="C83" s="28"/>
      <c r="D83" s="27"/>
      <c r="E83" s="27"/>
      <c r="F83" s="28"/>
      <c r="G83" s="27"/>
    </row>
    <row r="84" spans="2:7" ht="10.5">
      <c r="B84" s="27"/>
      <c r="C84" s="28"/>
      <c r="D84" s="27"/>
      <c r="E84" s="27"/>
      <c r="F84" s="28"/>
      <c r="G84" s="27"/>
    </row>
    <row r="85" spans="2:7" ht="10.5">
      <c r="B85" s="27"/>
      <c r="C85" s="28"/>
      <c r="D85" s="27"/>
      <c r="E85" s="27"/>
      <c r="F85" s="28"/>
      <c r="G85" s="27"/>
    </row>
    <row r="86" spans="2:7" ht="10.5">
      <c r="B86" s="27"/>
      <c r="C86" s="28"/>
      <c r="D86" s="27"/>
      <c r="E86" s="27"/>
      <c r="F86" s="28"/>
      <c r="G86" s="27"/>
    </row>
    <row r="87" spans="2:7" ht="10.5">
      <c r="B87" s="27"/>
      <c r="C87" s="28"/>
      <c r="D87" s="27"/>
      <c r="E87" s="27"/>
      <c r="F87" s="28"/>
      <c r="G87" s="27"/>
    </row>
    <row r="88" spans="2:7" ht="10.5">
      <c r="B88" s="27"/>
      <c r="C88" s="28"/>
      <c r="D88" s="27"/>
      <c r="E88" s="27"/>
      <c r="F88" s="28"/>
      <c r="G88" s="27"/>
    </row>
    <row r="89" spans="2:7" ht="10.5">
      <c r="B89" s="27"/>
      <c r="C89" s="28"/>
      <c r="D89" s="27"/>
      <c r="E89" s="27"/>
      <c r="F89" s="28"/>
      <c r="G89" s="27"/>
    </row>
    <row r="90" spans="2:7" ht="10.5">
      <c r="B90" s="27"/>
      <c r="C90" s="28"/>
      <c r="D90" s="27"/>
      <c r="E90" s="27"/>
      <c r="F90" s="28"/>
      <c r="G90" s="27"/>
    </row>
    <row r="91" spans="2:7" ht="10.5">
      <c r="B91" s="27"/>
      <c r="C91" s="28"/>
      <c r="D91" s="27"/>
      <c r="E91" s="27"/>
      <c r="F91" s="28"/>
      <c r="G91" s="27"/>
    </row>
    <row r="92" spans="2:7" ht="10.5">
      <c r="B92" s="27"/>
      <c r="C92" s="28"/>
      <c r="D92" s="27"/>
      <c r="E92" s="27"/>
      <c r="F92" s="28"/>
      <c r="G92" s="27"/>
    </row>
    <row r="93" spans="2:7" ht="10.5">
      <c r="B93" s="27"/>
      <c r="C93" s="28"/>
      <c r="D93" s="27"/>
      <c r="E93" s="27"/>
      <c r="F93" s="28"/>
      <c r="G93" s="27"/>
    </row>
    <row r="94" spans="2:7" ht="10.5">
      <c r="B94" s="27"/>
      <c r="C94" s="28"/>
      <c r="D94" s="27"/>
      <c r="E94" s="27"/>
      <c r="F94" s="28"/>
      <c r="G94" s="27"/>
    </row>
    <row r="95" spans="2:7" ht="10.5">
      <c r="B95" s="27"/>
      <c r="C95" s="28"/>
      <c r="D95" s="27"/>
      <c r="E95" s="27"/>
      <c r="F95" s="28"/>
      <c r="G95" s="27"/>
    </row>
    <row r="96" spans="2:7" ht="10.5">
      <c r="B96" s="27"/>
      <c r="C96" s="28"/>
      <c r="D96" s="27"/>
      <c r="E96" s="27"/>
      <c r="F96" s="28"/>
      <c r="G96" s="27"/>
    </row>
    <row r="97" spans="3:6" s="27" customFormat="1" ht="10.5">
      <c r="C97" s="28"/>
      <c r="F97" s="28"/>
    </row>
    <row r="98" spans="3:6" s="27" customFormat="1" ht="10.5">
      <c r="C98" s="28"/>
      <c r="F98" s="28"/>
    </row>
    <row r="99" spans="3:6" s="27" customFormat="1" ht="10.5">
      <c r="C99" s="28"/>
      <c r="F99" s="28"/>
    </row>
    <row r="100" spans="3:6" s="27" customFormat="1" ht="10.5">
      <c r="C100" s="28"/>
      <c r="F100" s="28"/>
    </row>
    <row r="101" spans="3:6" s="27" customFormat="1" ht="10.5">
      <c r="C101" s="28"/>
      <c r="F101" s="28"/>
    </row>
    <row r="102" spans="3:6" s="27" customFormat="1" ht="10.5">
      <c r="C102" s="28"/>
      <c r="F102" s="28"/>
    </row>
    <row r="103" spans="3:6" s="27" customFormat="1" ht="10.5">
      <c r="C103" s="28"/>
      <c r="F103" s="28"/>
    </row>
    <row r="104" spans="3:6" s="27" customFormat="1" ht="10.5">
      <c r="C104" s="28"/>
      <c r="F104" s="28"/>
    </row>
    <row r="105" spans="3:6" s="27" customFormat="1" ht="10.5">
      <c r="C105" s="28"/>
      <c r="F105" s="28"/>
    </row>
    <row r="106" spans="3:6" s="27" customFormat="1" ht="10.5">
      <c r="C106" s="28"/>
      <c r="F106" s="28"/>
    </row>
    <row r="107" spans="3:6" s="27" customFormat="1" ht="10.5">
      <c r="C107" s="28"/>
      <c r="F107" s="28"/>
    </row>
    <row r="108" spans="3:6" s="27" customFormat="1" ht="10.5">
      <c r="C108" s="28"/>
      <c r="F108" s="28"/>
    </row>
    <row r="109" spans="3:6" s="27" customFormat="1" ht="10.5">
      <c r="C109" s="28"/>
      <c r="F109" s="28"/>
    </row>
    <row r="110" spans="3:6" s="27" customFormat="1" ht="10.5">
      <c r="C110" s="28"/>
      <c r="F110" s="28"/>
    </row>
    <row r="111" spans="3:6" s="27" customFormat="1" ht="10.5">
      <c r="C111" s="28"/>
      <c r="F111" s="28"/>
    </row>
    <row r="112" spans="3:6" s="27" customFormat="1" ht="10.5">
      <c r="C112" s="28"/>
      <c r="F112" s="28"/>
    </row>
    <row r="113" spans="3:6" s="27" customFormat="1" ht="10.5">
      <c r="C113" s="28"/>
      <c r="F113" s="28"/>
    </row>
    <row r="114" spans="3:6" s="27" customFormat="1" ht="10.5">
      <c r="C114" s="28"/>
      <c r="F114" s="28"/>
    </row>
    <row r="115" spans="3:6" s="27" customFormat="1" ht="10.5">
      <c r="C115" s="28"/>
      <c r="F115" s="28"/>
    </row>
    <row r="116" spans="3:6" s="27" customFormat="1" ht="10.5">
      <c r="C116" s="28"/>
      <c r="F116" s="28"/>
    </row>
    <row r="117" spans="3:6" s="27" customFormat="1" ht="10.5">
      <c r="C117" s="28"/>
      <c r="F117" s="28"/>
    </row>
    <row r="118" spans="3:6" s="27" customFormat="1" ht="10.5">
      <c r="C118" s="28"/>
      <c r="F118" s="28"/>
    </row>
    <row r="119" spans="3:6" s="27" customFormat="1" ht="10.5">
      <c r="C119" s="28"/>
      <c r="F119" s="28"/>
    </row>
    <row r="120" spans="3:6" s="27" customFormat="1" ht="10.5">
      <c r="C120" s="28"/>
      <c r="F120" s="28"/>
    </row>
    <row r="121" spans="3:6" s="27" customFormat="1" ht="10.5">
      <c r="C121" s="28"/>
      <c r="F121" s="28"/>
    </row>
    <row r="122" spans="3:6" s="27" customFormat="1" ht="10.5">
      <c r="C122" s="28"/>
      <c r="F122" s="28"/>
    </row>
    <row r="123" spans="3:6" s="27" customFormat="1" ht="10.5">
      <c r="C123" s="28"/>
      <c r="F123" s="28"/>
    </row>
    <row r="124" spans="3:6" s="27" customFormat="1" ht="10.5">
      <c r="C124" s="28"/>
      <c r="F124" s="28"/>
    </row>
    <row r="125" spans="3:6" s="27" customFormat="1" ht="10.5">
      <c r="C125" s="28"/>
      <c r="F125" s="28"/>
    </row>
    <row r="126" spans="3:6" s="27" customFormat="1" ht="10.5">
      <c r="C126" s="28"/>
      <c r="F126" s="28"/>
    </row>
    <row r="127" spans="3:6" s="27" customFormat="1" ht="10.5">
      <c r="C127" s="28"/>
      <c r="F127" s="28"/>
    </row>
    <row r="128" spans="3:6" s="27" customFormat="1" ht="10.5">
      <c r="C128" s="28"/>
      <c r="F128" s="28"/>
    </row>
    <row r="129" spans="3:6" s="27" customFormat="1" ht="10.5">
      <c r="C129" s="28"/>
      <c r="F129" s="28"/>
    </row>
    <row r="130" spans="3:6" s="27" customFormat="1" ht="10.5">
      <c r="C130" s="28"/>
      <c r="F130" s="28"/>
    </row>
    <row r="131" spans="3:6" s="27" customFormat="1" ht="10.5">
      <c r="C131" s="28"/>
      <c r="F131" s="28"/>
    </row>
    <row r="132" spans="3:6" s="27" customFormat="1" ht="10.5">
      <c r="C132" s="28"/>
      <c r="F132" s="28"/>
    </row>
    <row r="133" spans="3:6" s="27" customFormat="1" ht="10.5">
      <c r="C133" s="28"/>
      <c r="F133" s="28"/>
    </row>
    <row r="134" spans="3:6" s="27" customFormat="1" ht="10.5">
      <c r="C134" s="28"/>
      <c r="F134" s="28"/>
    </row>
    <row r="135" spans="3:6" s="27" customFormat="1" ht="10.5">
      <c r="C135" s="28"/>
      <c r="F135" s="28"/>
    </row>
    <row r="136" spans="3:6" s="27" customFormat="1" ht="10.5">
      <c r="C136" s="28"/>
      <c r="F136" s="28"/>
    </row>
    <row r="137" spans="3:6" s="27" customFormat="1" ht="10.5">
      <c r="C137" s="28"/>
      <c r="F137" s="28"/>
    </row>
    <row r="138" spans="3:6" s="27" customFormat="1" ht="10.5">
      <c r="C138" s="28"/>
      <c r="F138" s="28"/>
    </row>
    <row r="139" spans="3:6" s="27" customFormat="1" ht="10.5">
      <c r="C139" s="28"/>
      <c r="F139" s="28"/>
    </row>
    <row r="140" spans="3:6" s="27" customFormat="1" ht="10.5">
      <c r="C140" s="28"/>
      <c r="F140" s="28"/>
    </row>
    <row r="141" spans="3:6" s="27" customFormat="1" ht="10.5">
      <c r="C141" s="28"/>
      <c r="F141" s="28"/>
    </row>
    <row r="142" spans="3:6" s="27" customFormat="1" ht="10.5">
      <c r="C142" s="28"/>
      <c r="F142" s="28"/>
    </row>
    <row r="143" spans="3:6" s="27" customFormat="1" ht="10.5">
      <c r="C143" s="28"/>
      <c r="F143" s="28"/>
    </row>
    <row r="144" spans="3:6" s="27" customFormat="1" ht="10.5">
      <c r="C144" s="28"/>
      <c r="F144" s="28"/>
    </row>
    <row r="145" spans="3:6" s="27" customFormat="1" ht="10.5">
      <c r="C145" s="28"/>
      <c r="F145" s="28"/>
    </row>
    <row r="146" spans="3:6" s="27" customFormat="1" ht="10.5">
      <c r="C146" s="28"/>
      <c r="F146" s="28"/>
    </row>
    <row r="147" spans="3:6" s="27" customFormat="1" ht="10.5">
      <c r="C147" s="28"/>
      <c r="F147" s="28"/>
    </row>
    <row r="148" spans="3:6" s="27" customFormat="1" ht="10.5">
      <c r="C148" s="28"/>
      <c r="F148" s="28"/>
    </row>
    <row r="149" spans="3:6" s="27" customFormat="1" ht="10.5">
      <c r="C149" s="28"/>
      <c r="F149" s="28"/>
    </row>
    <row r="150" spans="3:6" s="27" customFormat="1" ht="10.5">
      <c r="C150" s="28"/>
      <c r="F150" s="28"/>
    </row>
    <row r="151" spans="3:6" s="27" customFormat="1" ht="10.5">
      <c r="C151" s="28"/>
      <c r="F151" s="28"/>
    </row>
    <row r="152" spans="3:6" s="27" customFormat="1" ht="10.5">
      <c r="C152" s="28"/>
      <c r="F152" s="28"/>
    </row>
    <row r="153" spans="3:6" s="27" customFormat="1" ht="10.5">
      <c r="C153" s="28"/>
      <c r="F153" s="28"/>
    </row>
    <row r="154" spans="3:6" s="27" customFormat="1" ht="10.5">
      <c r="C154" s="28"/>
      <c r="F154" s="28"/>
    </row>
    <row r="155" spans="3:6" s="27" customFormat="1" ht="10.5">
      <c r="C155" s="28"/>
      <c r="F155" s="28"/>
    </row>
    <row r="156" spans="3:6" s="27" customFormat="1" ht="10.5">
      <c r="C156" s="28"/>
      <c r="F156" s="28"/>
    </row>
    <row r="157" spans="3:6" s="27" customFormat="1" ht="10.5">
      <c r="C157" s="28"/>
      <c r="F157" s="28"/>
    </row>
    <row r="158" spans="3:6" s="27" customFormat="1" ht="10.5">
      <c r="C158" s="28"/>
      <c r="F158" s="28"/>
    </row>
    <row r="159" spans="3:6" s="27" customFormat="1" ht="10.5">
      <c r="C159" s="28"/>
      <c r="F159" s="28"/>
    </row>
    <row r="160" spans="3:6" s="27" customFormat="1" ht="10.5">
      <c r="C160" s="28"/>
      <c r="F160" s="28"/>
    </row>
    <row r="161" spans="3:6" s="27" customFormat="1" ht="10.5">
      <c r="C161" s="28"/>
      <c r="F161" s="28"/>
    </row>
    <row r="162" spans="3:6" s="27" customFormat="1" ht="10.5">
      <c r="C162" s="28"/>
      <c r="F162" s="28"/>
    </row>
    <row r="163" spans="3:6" s="27" customFormat="1" ht="10.5">
      <c r="C163" s="28"/>
      <c r="F163" s="28"/>
    </row>
    <row r="164" spans="3:6" s="27" customFormat="1" ht="10.5">
      <c r="C164" s="28"/>
      <c r="F164" s="28"/>
    </row>
    <row r="165" spans="3:6" s="27" customFormat="1" ht="10.5">
      <c r="C165" s="28"/>
      <c r="F165" s="28"/>
    </row>
    <row r="166" spans="3:6" s="27" customFormat="1" ht="10.5">
      <c r="C166" s="28"/>
      <c r="F166" s="28"/>
    </row>
    <row r="167" spans="3:6" s="27" customFormat="1" ht="10.5">
      <c r="C167" s="28"/>
      <c r="F167" s="28"/>
    </row>
    <row r="168" spans="3:6" s="27" customFormat="1" ht="10.5">
      <c r="C168" s="28"/>
      <c r="F168" s="28"/>
    </row>
    <row r="169" spans="3:6" s="27" customFormat="1" ht="10.5">
      <c r="C169" s="28"/>
      <c r="F169" s="28"/>
    </row>
    <row r="170" spans="3:6" s="27" customFormat="1" ht="10.5">
      <c r="C170" s="28"/>
      <c r="F170" s="28"/>
    </row>
    <row r="171" spans="3:6" s="27" customFormat="1" ht="10.5">
      <c r="C171" s="28"/>
      <c r="F171" s="28"/>
    </row>
    <row r="172" spans="3:6" s="27" customFormat="1" ht="10.5">
      <c r="C172" s="28"/>
      <c r="F172" s="28"/>
    </row>
    <row r="173" spans="3:6" s="27" customFormat="1" ht="10.5">
      <c r="C173" s="28"/>
      <c r="F173" s="28"/>
    </row>
    <row r="174" spans="3:6" s="27" customFormat="1" ht="10.5">
      <c r="C174" s="28"/>
      <c r="F174" s="28"/>
    </row>
    <row r="175" spans="3:6" s="27" customFormat="1" ht="10.5">
      <c r="C175" s="28"/>
      <c r="F175" s="28"/>
    </row>
    <row r="176" spans="3:6" s="27" customFormat="1" ht="10.5">
      <c r="C176" s="28"/>
      <c r="F176" s="28"/>
    </row>
    <row r="177" spans="3:6" s="27" customFormat="1" ht="10.5">
      <c r="C177" s="28"/>
      <c r="F177" s="28"/>
    </row>
    <row r="178" spans="3:6" s="27" customFormat="1" ht="10.5">
      <c r="C178" s="28"/>
      <c r="F178" s="28"/>
    </row>
    <row r="179" spans="3:6" s="27" customFormat="1" ht="10.5">
      <c r="C179" s="28"/>
      <c r="F179" s="28"/>
    </row>
    <row r="180" spans="3:6" s="27" customFormat="1" ht="10.5">
      <c r="C180" s="28"/>
      <c r="F180" s="28"/>
    </row>
    <row r="181" spans="3:6" s="27" customFormat="1" ht="10.5">
      <c r="C181" s="28"/>
      <c r="F181" s="28"/>
    </row>
    <row r="182" spans="3:6" s="27" customFormat="1" ht="10.5">
      <c r="C182" s="28"/>
      <c r="F182" s="28"/>
    </row>
    <row r="183" spans="3:6" s="27" customFormat="1" ht="10.5">
      <c r="C183" s="28"/>
      <c r="F183" s="28"/>
    </row>
    <row r="184" spans="3:6" s="27" customFormat="1" ht="10.5">
      <c r="C184" s="28"/>
      <c r="F184" s="28"/>
    </row>
    <row r="185" spans="3:6" s="27" customFormat="1" ht="10.5">
      <c r="C185" s="28"/>
      <c r="F185" s="28"/>
    </row>
    <row r="186" spans="3:6" s="27" customFormat="1" ht="10.5">
      <c r="C186" s="28"/>
      <c r="F186" s="28"/>
    </row>
    <row r="187" spans="3:6" s="27" customFormat="1" ht="10.5">
      <c r="C187" s="28"/>
      <c r="F187" s="28"/>
    </row>
    <row r="188" spans="3:6" s="27" customFormat="1" ht="10.5">
      <c r="C188" s="28"/>
      <c r="F188" s="28"/>
    </row>
    <row r="189" spans="3:6" s="27" customFormat="1" ht="10.5">
      <c r="C189" s="28"/>
      <c r="F189" s="28"/>
    </row>
    <row r="190" spans="3:6" s="27" customFormat="1" ht="10.5">
      <c r="C190" s="28"/>
      <c r="F190" s="28"/>
    </row>
    <row r="191" spans="3:6" s="27" customFormat="1" ht="10.5">
      <c r="C191" s="28"/>
      <c r="F191" s="28"/>
    </row>
    <row r="192" spans="3:6" s="27" customFormat="1" ht="10.5">
      <c r="C192" s="28"/>
      <c r="F192" s="28"/>
    </row>
    <row r="193" spans="3:6" s="27" customFormat="1" ht="10.5">
      <c r="C193" s="28"/>
      <c r="F193" s="28"/>
    </row>
    <row r="194" spans="3:6" s="27" customFormat="1" ht="10.5">
      <c r="C194" s="28"/>
      <c r="F194" s="28"/>
    </row>
    <row r="195" spans="3:6" s="27" customFormat="1" ht="10.5">
      <c r="C195" s="28"/>
      <c r="F195" s="28"/>
    </row>
    <row r="196" spans="3:6" s="27" customFormat="1" ht="10.5">
      <c r="C196" s="28"/>
      <c r="F196" s="28"/>
    </row>
    <row r="197" spans="3:6" s="27" customFormat="1" ht="10.5">
      <c r="C197" s="28"/>
      <c r="F197" s="28"/>
    </row>
    <row r="198" spans="3:6" s="27" customFormat="1" ht="10.5">
      <c r="C198" s="28"/>
      <c r="F198" s="28"/>
    </row>
    <row r="199" spans="3:6" s="27" customFormat="1" ht="10.5">
      <c r="C199" s="28"/>
      <c r="F199" s="28"/>
    </row>
    <row r="200" spans="3:6" s="27" customFormat="1" ht="10.5">
      <c r="C200" s="28"/>
      <c r="F200" s="28"/>
    </row>
    <row r="201" spans="3:6" s="27" customFormat="1" ht="10.5">
      <c r="C201" s="28"/>
      <c r="F201" s="28"/>
    </row>
    <row r="202" spans="3:6" s="27" customFormat="1" ht="10.5">
      <c r="C202" s="28"/>
      <c r="F202" s="28"/>
    </row>
    <row r="203" spans="3:6" s="27" customFormat="1" ht="10.5">
      <c r="C203" s="28"/>
      <c r="F203" s="28"/>
    </row>
    <row r="204" spans="3:6" s="27" customFormat="1" ht="10.5">
      <c r="C204" s="28"/>
      <c r="F204" s="28"/>
    </row>
    <row r="205" spans="3:6" s="27" customFormat="1" ht="10.5">
      <c r="C205" s="28"/>
      <c r="F205" s="28"/>
    </row>
    <row r="206" spans="3:6" s="27" customFormat="1" ht="10.5">
      <c r="C206" s="28"/>
      <c r="F206" s="28"/>
    </row>
    <row r="207" spans="3:6" s="27" customFormat="1" ht="10.5">
      <c r="C207" s="28"/>
      <c r="F207" s="28"/>
    </row>
    <row r="208" spans="3:6" s="27" customFormat="1" ht="10.5">
      <c r="C208" s="28"/>
      <c r="F208" s="28"/>
    </row>
    <row r="209" spans="3:6" s="27" customFormat="1" ht="10.5">
      <c r="C209" s="28"/>
      <c r="F209" s="28"/>
    </row>
    <row r="210" spans="3:6" s="27" customFormat="1" ht="10.5">
      <c r="C210" s="28"/>
      <c r="F210" s="28"/>
    </row>
    <row r="211" spans="3:6" s="27" customFormat="1" ht="10.5">
      <c r="C211" s="28"/>
      <c r="F211" s="28"/>
    </row>
    <row r="212" spans="3:6" s="27" customFormat="1" ht="10.5">
      <c r="C212" s="28"/>
      <c r="F212" s="28"/>
    </row>
    <row r="213" spans="3:6" s="27" customFormat="1" ht="10.5">
      <c r="C213" s="28"/>
      <c r="F213" s="28"/>
    </row>
    <row r="214" spans="3:6" s="27" customFormat="1" ht="10.5">
      <c r="C214" s="28"/>
      <c r="F214" s="28"/>
    </row>
    <row r="215" spans="3:6" s="27" customFormat="1" ht="10.5">
      <c r="C215" s="28"/>
      <c r="F215" s="28"/>
    </row>
    <row r="216" spans="3:6" s="27" customFormat="1" ht="10.5">
      <c r="C216" s="28"/>
      <c r="F216" s="28"/>
    </row>
    <row r="217" spans="3:6" s="27" customFormat="1" ht="10.5">
      <c r="C217" s="28"/>
      <c r="F217" s="28"/>
    </row>
    <row r="218" spans="3:6" s="27" customFormat="1" ht="10.5">
      <c r="C218" s="28"/>
      <c r="F218" s="28"/>
    </row>
    <row r="219" spans="3:6" s="27" customFormat="1" ht="10.5">
      <c r="C219" s="28"/>
      <c r="F219" s="28"/>
    </row>
    <row r="220" spans="3:6" s="27" customFormat="1" ht="10.5">
      <c r="C220" s="28"/>
      <c r="F220" s="28"/>
    </row>
    <row r="221" spans="3:6" s="27" customFormat="1" ht="10.5">
      <c r="C221" s="28"/>
      <c r="F221" s="28"/>
    </row>
    <row r="222" spans="3:6" s="27" customFormat="1" ht="10.5">
      <c r="C222" s="28"/>
      <c r="F222" s="28"/>
    </row>
    <row r="223" spans="3:6" s="27" customFormat="1" ht="10.5">
      <c r="C223" s="28"/>
      <c r="F223" s="28"/>
    </row>
    <row r="224" spans="3:6" s="27" customFormat="1" ht="10.5">
      <c r="C224" s="28"/>
      <c r="F224" s="28"/>
    </row>
    <row r="225" spans="3:6" s="27" customFormat="1" ht="10.5">
      <c r="C225" s="28"/>
      <c r="F225" s="28"/>
    </row>
    <row r="226" spans="3:6" s="27" customFormat="1" ht="10.5">
      <c r="C226" s="28"/>
      <c r="F226" s="28"/>
    </row>
    <row r="227" spans="3:6" s="27" customFormat="1" ht="10.5">
      <c r="C227" s="28"/>
      <c r="F227" s="28"/>
    </row>
    <row r="228" spans="3:6" s="27" customFormat="1" ht="10.5">
      <c r="C228" s="28"/>
      <c r="F228" s="28"/>
    </row>
    <row r="229" spans="3:6" s="27" customFormat="1" ht="10.5">
      <c r="C229" s="28"/>
      <c r="F229" s="28"/>
    </row>
    <row r="230" spans="3:6" s="27" customFormat="1" ht="10.5">
      <c r="C230" s="28"/>
      <c r="F230" s="28"/>
    </row>
    <row r="231" spans="3:6" s="27" customFormat="1" ht="10.5">
      <c r="C231" s="28"/>
      <c r="F231" s="28"/>
    </row>
    <row r="232" spans="3:6" s="27" customFormat="1" ht="10.5">
      <c r="C232" s="28"/>
      <c r="F232" s="28"/>
    </row>
    <row r="233" spans="3:6" s="27" customFormat="1" ht="10.5">
      <c r="C233" s="28"/>
      <c r="F233" s="28"/>
    </row>
    <row r="234" spans="3:6" s="27" customFormat="1" ht="10.5">
      <c r="C234" s="28"/>
      <c r="F234" s="28"/>
    </row>
    <row r="235" spans="3:6" s="27" customFormat="1" ht="10.5">
      <c r="C235" s="28"/>
      <c r="F235" s="28"/>
    </row>
    <row r="236" spans="3:6" s="27" customFormat="1" ht="10.5">
      <c r="C236" s="28"/>
      <c r="F236" s="28"/>
    </row>
    <row r="237" spans="3:6" s="27" customFormat="1" ht="10.5">
      <c r="C237" s="28"/>
      <c r="F237" s="28"/>
    </row>
    <row r="238" spans="3:6" s="27" customFormat="1" ht="10.5">
      <c r="C238" s="28"/>
      <c r="F238" s="28"/>
    </row>
    <row r="239" spans="3:6" s="27" customFormat="1" ht="10.5">
      <c r="C239" s="28"/>
      <c r="F239" s="28"/>
    </row>
    <row r="240" spans="3:6" s="27" customFormat="1" ht="10.5">
      <c r="C240" s="28"/>
      <c r="F240" s="28"/>
    </row>
    <row r="241" spans="3:6" s="27" customFormat="1" ht="10.5">
      <c r="C241" s="28"/>
      <c r="F241" s="28"/>
    </row>
    <row r="242" spans="3:6" s="27" customFormat="1" ht="10.5">
      <c r="C242" s="28"/>
      <c r="F242" s="28"/>
    </row>
    <row r="243" spans="3:6" s="27" customFormat="1" ht="10.5">
      <c r="C243" s="28"/>
      <c r="F243" s="28"/>
    </row>
    <row r="244" spans="3:6" s="27" customFormat="1" ht="10.5">
      <c r="C244" s="28"/>
      <c r="F244" s="28"/>
    </row>
    <row r="245" spans="3:6" s="27" customFormat="1" ht="10.5">
      <c r="C245" s="28"/>
      <c r="F245" s="28"/>
    </row>
    <row r="246" spans="3:6" s="27" customFormat="1" ht="10.5">
      <c r="C246" s="28"/>
      <c r="F246" s="28"/>
    </row>
    <row r="247" spans="3:6" s="27" customFormat="1" ht="10.5">
      <c r="C247" s="28"/>
      <c r="F247" s="28"/>
    </row>
    <row r="248" spans="3:6" s="27" customFormat="1" ht="10.5">
      <c r="C248" s="28"/>
      <c r="F248" s="28"/>
    </row>
    <row r="249" spans="3:6" s="27" customFormat="1" ht="10.5">
      <c r="C249" s="28"/>
      <c r="F249" s="28"/>
    </row>
    <row r="250" spans="3:6" s="27" customFormat="1" ht="10.5">
      <c r="C250" s="28"/>
      <c r="F250" s="28"/>
    </row>
    <row r="251" spans="3:6" s="27" customFormat="1" ht="10.5">
      <c r="C251" s="28"/>
      <c r="F251" s="28"/>
    </row>
    <row r="252" spans="3:6" s="27" customFormat="1" ht="10.5">
      <c r="C252" s="28"/>
      <c r="F252" s="28"/>
    </row>
    <row r="253" spans="3:6" s="27" customFormat="1" ht="10.5">
      <c r="C253" s="28"/>
      <c r="F253" s="28"/>
    </row>
    <row r="254" spans="3:6" s="27" customFormat="1" ht="10.5">
      <c r="C254" s="28"/>
      <c r="F254" s="28"/>
    </row>
    <row r="255" spans="3:6" s="27" customFormat="1" ht="10.5">
      <c r="C255" s="28"/>
      <c r="F255" s="28"/>
    </row>
    <row r="256" spans="3:6" s="27" customFormat="1" ht="10.5">
      <c r="C256" s="28"/>
      <c r="F256" s="28"/>
    </row>
    <row r="257" spans="3:6" s="27" customFormat="1" ht="10.5">
      <c r="C257" s="28"/>
      <c r="F257" s="28"/>
    </row>
    <row r="258" spans="3:6" s="27" customFormat="1" ht="10.5">
      <c r="C258" s="28"/>
      <c r="F258" s="28"/>
    </row>
    <row r="259" spans="3:6" s="27" customFormat="1" ht="10.5">
      <c r="C259" s="28"/>
      <c r="F259" s="28"/>
    </row>
    <row r="260" spans="3:6" s="27" customFormat="1" ht="10.5">
      <c r="C260" s="28"/>
      <c r="F260" s="28"/>
    </row>
    <row r="261" spans="3:6" s="27" customFormat="1" ht="10.5">
      <c r="C261" s="28"/>
      <c r="F261" s="28"/>
    </row>
    <row r="262" spans="3:6" s="27" customFormat="1" ht="10.5">
      <c r="C262" s="28"/>
      <c r="F262" s="28"/>
    </row>
    <row r="263" spans="3:6" s="27" customFormat="1" ht="10.5">
      <c r="C263" s="28"/>
      <c r="F263" s="28"/>
    </row>
    <row r="264" spans="3:6" s="27" customFormat="1" ht="10.5">
      <c r="C264" s="28"/>
      <c r="F264" s="28"/>
    </row>
    <row r="265" spans="3:6" s="27" customFormat="1" ht="10.5">
      <c r="C265" s="28"/>
      <c r="F265" s="28"/>
    </row>
    <row r="266" spans="3:6" s="27" customFormat="1" ht="10.5">
      <c r="C266" s="28"/>
      <c r="F266" s="28"/>
    </row>
    <row r="267" spans="3:6" s="27" customFormat="1" ht="10.5">
      <c r="C267" s="28"/>
      <c r="F267" s="28"/>
    </row>
    <row r="268" spans="3:6" s="27" customFormat="1" ht="10.5">
      <c r="C268" s="28"/>
      <c r="F268" s="28"/>
    </row>
    <row r="269" spans="3:6" s="27" customFormat="1" ht="10.5">
      <c r="C269" s="28"/>
      <c r="F269" s="28"/>
    </row>
    <row r="270" spans="3:6" s="27" customFormat="1" ht="10.5">
      <c r="C270" s="28"/>
      <c r="F270" s="28"/>
    </row>
    <row r="271" spans="3:6" s="27" customFormat="1" ht="10.5">
      <c r="C271" s="28"/>
      <c r="F271" s="28"/>
    </row>
    <row r="272" spans="3:6" s="27" customFormat="1" ht="10.5">
      <c r="C272" s="28"/>
      <c r="F272" s="28"/>
    </row>
    <row r="273" spans="3:6" s="27" customFormat="1" ht="10.5">
      <c r="C273" s="28"/>
      <c r="F273" s="28"/>
    </row>
    <row r="274" spans="3:6" s="27" customFormat="1" ht="10.5">
      <c r="C274" s="28"/>
      <c r="F274" s="28"/>
    </row>
    <row r="275" spans="3:6" s="27" customFormat="1" ht="10.5">
      <c r="C275" s="28"/>
      <c r="F275" s="28"/>
    </row>
    <row r="276" spans="3:6" s="27" customFormat="1" ht="10.5">
      <c r="C276" s="28"/>
      <c r="F276" s="28"/>
    </row>
    <row r="277" spans="3:6" s="27" customFormat="1" ht="10.5">
      <c r="C277" s="28"/>
      <c r="F277" s="28"/>
    </row>
    <row r="278" spans="3:6" s="27" customFormat="1" ht="10.5">
      <c r="C278" s="28"/>
      <c r="F278" s="28"/>
    </row>
    <row r="279" spans="3:6" s="27" customFormat="1" ht="10.5">
      <c r="C279" s="28"/>
      <c r="F279" s="28"/>
    </row>
    <row r="280" spans="3:6" s="27" customFormat="1" ht="10.5">
      <c r="C280" s="28"/>
      <c r="F280" s="28"/>
    </row>
    <row r="281" spans="3:6" s="27" customFormat="1" ht="10.5">
      <c r="C281" s="28"/>
      <c r="F281" s="28"/>
    </row>
    <row r="282" spans="3:6" s="27" customFormat="1" ht="10.5">
      <c r="C282" s="28"/>
      <c r="F282" s="28"/>
    </row>
    <row r="283" spans="3:6" s="27" customFormat="1" ht="10.5">
      <c r="C283" s="28"/>
      <c r="F283" s="28"/>
    </row>
    <row r="284" spans="3:6" s="27" customFormat="1" ht="10.5">
      <c r="C284" s="28"/>
      <c r="F284" s="28"/>
    </row>
    <row r="285" spans="3:6" s="27" customFormat="1" ht="10.5">
      <c r="C285" s="28"/>
      <c r="F285" s="28"/>
    </row>
    <row r="286" spans="3:6" s="27" customFormat="1" ht="10.5">
      <c r="C286" s="28"/>
      <c r="F286" s="28"/>
    </row>
    <row r="287" spans="3:6" s="27" customFormat="1" ht="10.5">
      <c r="C287" s="28"/>
      <c r="F287" s="28"/>
    </row>
    <row r="288" spans="3:6" s="27" customFormat="1" ht="10.5">
      <c r="C288" s="28"/>
      <c r="F288" s="28"/>
    </row>
    <row r="289" spans="3:6" s="27" customFormat="1" ht="10.5">
      <c r="C289" s="28"/>
      <c r="F289" s="28"/>
    </row>
    <row r="290" spans="3:6" s="27" customFormat="1" ht="10.5">
      <c r="C290" s="28"/>
      <c r="F290" s="28"/>
    </row>
    <row r="291" spans="3:6" s="27" customFormat="1" ht="10.5">
      <c r="C291" s="28"/>
      <c r="F291" s="28"/>
    </row>
    <row r="292" spans="3:6" s="27" customFormat="1" ht="10.5">
      <c r="C292" s="28"/>
      <c r="F292" s="28"/>
    </row>
    <row r="293" spans="3:6" s="27" customFormat="1" ht="10.5">
      <c r="C293" s="28"/>
      <c r="F293" s="28"/>
    </row>
    <row r="294" spans="3:6" s="27" customFormat="1" ht="10.5">
      <c r="C294" s="28"/>
      <c r="F294" s="28"/>
    </row>
    <row r="295" spans="3:6" s="27" customFormat="1" ht="10.5">
      <c r="C295" s="28"/>
      <c r="F295" s="28"/>
    </row>
    <row r="296" spans="3:6" s="27" customFormat="1" ht="10.5">
      <c r="C296" s="28"/>
      <c r="F296" s="28"/>
    </row>
    <row r="297" spans="3:6" s="27" customFormat="1" ht="10.5">
      <c r="C297" s="28"/>
      <c r="F297" s="28"/>
    </row>
    <row r="298" spans="3:6" s="27" customFormat="1" ht="10.5">
      <c r="C298" s="28"/>
      <c r="F298" s="28"/>
    </row>
    <row r="299" spans="3:6" s="27" customFormat="1" ht="10.5">
      <c r="C299" s="28"/>
      <c r="F299" s="28"/>
    </row>
    <row r="300" spans="3:6" s="27" customFormat="1" ht="10.5">
      <c r="C300" s="28"/>
      <c r="F300" s="28"/>
    </row>
    <row r="301" spans="3:6" s="27" customFormat="1" ht="10.5">
      <c r="C301" s="28"/>
      <c r="F301" s="28"/>
    </row>
    <row r="302" spans="3:6" s="27" customFormat="1" ht="10.5">
      <c r="C302" s="28"/>
      <c r="F302" s="28"/>
    </row>
    <row r="303" spans="3:6" s="27" customFormat="1" ht="10.5">
      <c r="C303" s="28"/>
      <c r="F303" s="28"/>
    </row>
    <row r="304" spans="3:6" s="27" customFormat="1" ht="10.5">
      <c r="C304" s="28"/>
      <c r="F304" s="28"/>
    </row>
    <row r="305" spans="3:6" s="27" customFormat="1" ht="10.5">
      <c r="C305" s="28"/>
      <c r="F305" s="28"/>
    </row>
    <row r="306" spans="3:6" s="27" customFormat="1" ht="10.5">
      <c r="C306" s="28"/>
      <c r="F306" s="28"/>
    </row>
    <row r="307" spans="3:6" s="27" customFormat="1" ht="10.5">
      <c r="C307" s="28"/>
      <c r="F307" s="28"/>
    </row>
    <row r="308" spans="3:6" s="27" customFormat="1" ht="10.5">
      <c r="C308" s="28"/>
      <c r="F308" s="28"/>
    </row>
    <row r="309" spans="3:6" s="27" customFormat="1" ht="10.5">
      <c r="C309" s="28"/>
      <c r="F309" s="28"/>
    </row>
    <row r="310" spans="3:6" s="27" customFormat="1" ht="10.5">
      <c r="C310" s="28"/>
      <c r="F310" s="28"/>
    </row>
    <row r="311" spans="3:6" s="27" customFormat="1" ht="10.5">
      <c r="C311" s="28"/>
      <c r="F311" s="28"/>
    </row>
    <row r="312" spans="3:6" s="27" customFormat="1" ht="10.5">
      <c r="C312" s="28"/>
      <c r="F312" s="28"/>
    </row>
    <row r="313" spans="3:6" s="27" customFormat="1" ht="10.5">
      <c r="C313" s="28"/>
      <c r="F313" s="28"/>
    </row>
    <row r="314" spans="3:6" s="27" customFormat="1" ht="10.5">
      <c r="C314" s="28"/>
      <c r="F314" s="28"/>
    </row>
    <row r="315" spans="3:6" s="27" customFormat="1" ht="10.5">
      <c r="C315" s="28"/>
      <c r="F315" s="28"/>
    </row>
    <row r="316" spans="3:6" s="27" customFormat="1" ht="10.5">
      <c r="C316" s="28"/>
      <c r="F316" s="28"/>
    </row>
    <row r="317" spans="3:6" s="27" customFormat="1" ht="10.5">
      <c r="C317" s="28"/>
      <c r="F317" s="28"/>
    </row>
    <row r="318" spans="3:6" s="27" customFormat="1" ht="10.5">
      <c r="C318" s="28"/>
      <c r="F318" s="28"/>
    </row>
    <row r="319" spans="3:6" s="27" customFormat="1" ht="10.5">
      <c r="C319" s="28"/>
      <c r="F319" s="28"/>
    </row>
    <row r="320" spans="3:6" s="27" customFormat="1" ht="10.5">
      <c r="C320" s="28"/>
      <c r="F320" s="28"/>
    </row>
    <row r="321" spans="3:6" s="27" customFormat="1" ht="10.5">
      <c r="C321" s="28"/>
      <c r="F321" s="28"/>
    </row>
    <row r="322" spans="3:6" s="27" customFormat="1" ht="10.5">
      <c r="C322" s="28"/>
      <c r="F322" s="28"/>
    </row>
    <row r="323" spans="3:6" s="27" customFormat="1" ht="10.5">
      <c r="C323" s="28"/>
      <c r="F323" s="28"/>
    </row>
    <row r="324" spans="3:6" s="27" customFormat="1" ht="10.5">
      <c r="C324" s="28"/>
      <c r="F324" s="28"/>
    </row>
    <row r="325" spans="3:6" s="27" customFormat="1" ht="10.5">
      <c r="C325" s="28"/>
      <c r="F325" s="28"/>
    </row>
    <row r="326" spans="3:6" s="27" customFormat="1" ht="10.5">
      <c r="C326" s="28"/>
      <c r="F326" s="28"/>
    </row>
    <row r="327" spans="3:6" s="27" customFormat="1" ht="10.5">
      <c r="C327" s="28"/>
      <c r="F327" s="28"/>
    </row>
    <row r="328" spans="3:6" s="27" customFormat="1" ht="10.5">
      <c r="C328" s="28"/>
      <c r="F328" s="28"/>
    </row>
    <row r="329" spans="3:6" s="27" customFormat="1" ht="10.5">
      <c r="C329" s="28"/>
      <c r="F329" s="28"/>
    </row>
    <row r="330" spans="3:6" s="27" customFormat="1" ht="10.5">
      <c r="C330" s="28"/>
      <c r="F330" s="28"/>
    </row>
    <row r="331" spans="3:6" s="27" customFormat="1" ht="10.5">
      <c r="C331" s="28"/>
      <c r="F331" s="28"/>
    </row>
    <row r="332" spans="3:6" s="27" customFormat="1" ht="10.5">
      <c r="C332" s="28"/>
      <c r="F332" s="28"/>
    </row>
    <row r="333" spans="3:6" s="27" customFormat="1" ht="10.5">
      <c r="C333" s="28"/>
      <c r="F333" s="28"/>
    </row>
    <row r="334" spans="3:6" s="27" customFormat="1" ht="10.5">
      <c r="C334" s="28"/>
      <c r="F334" s="28"/>
    </row>
    <row r="335" spans="3:6" s="27" customFormat="1" ht="10.5">
      <c r="C335" s="28"/>
      <c r="F335" s="28"/>
    </row>
    <row r="336" spans="3:6" s="27" customFormat="1" ht="10.5">
      <c r="C336" s="28"/>
      <c r="F336" s="28"/>
    </row>
    <row r="337" spans="3:6" s="27" customFormat="1" ht="10.5">
      <c r="C337" s="28"/>
      <c r="F337" s="28"/>
    </row>
    <row r="338" spans="3:6" s="27" customFormat="1" ht="10.5">
      <c r="C338" s="28"/>
      <c r="F338" s="28"/>
    </row>
    <row r="339" spans="3:6" s="27" customFormat="1" ht="10.5">
      <c r="C339" s="28"/>
      <c r="F339" s="28"/>
    </row>
    <row r="340" spans="3:6" s="27" customFormat="1" ht="10.5">
      <c r="C340" s="28"/>
      <c r="F340" s="28"/>
    </row>
    <row r="341" spans="3:6" s="27" customFormat="1" ht="10.5">
      <c r="C341" s="28"/>
      <c r="F341" s="28"/>
    </row>
    <row r="342" spans="3:6" s="27" customFormat="1" ht="10.5">
      <c r="C342" s="28"/>
      <c r="F342" s="28"/>
    </row>
    <row r="343" spans="3:6" s="27" customFormat="1" ht="10.5">
      <c r="C343" s="28"/>
      <c r="F343" s="28"/>
    </row>
    <row r="344" spans="3:6" s="27" customFormat="1" ht="10.5">
      <c r="C344" s="28"/>
      <c r="F344" s="28"/>
    </row>
    <row r="345" spans="3:6" s="27" customFormat="1" ht="10.5">
      <c r="C345" s="28"/>
      <c r="F345" s="28"/>
    </row>
    <row r="346" spans="3:6" s="27" customFormat="1" ht="10.5">
      <c r="C346" s="28"/>
      <c r="F346" s="28"/>
    </row>
    <row r="347" spans="3:6" s="27" customFormat="1" ht="10.5">
      <c r="C347" s="28"/>
      <c r="F347" s="28"/>
    </row>
    <row r="348" spans="3:6" s="27" customFormat="1" ht="10.5">
      <c r="C348" s="28"/>
      <c r="F348" s="28"/>
    </row>
    <row r="349" spans="3:6" s="27" customFormat="1" ht="10.5">
      <c r="C349" s="28"/>
      <c r="F349" s="28"/>
    </row>
    <row r="350" spans="3:6" s="27" customFormat="1" ht="10.5">
      <c r="C350" s="28"/>
      <c r="F350" s="28"/>
    </row>
    <row r="351" spans="3:6" s="27" customFormat="1" ht="10.5">
      <c r="C351" s="28"/>
      <c r="F351" s="28"/>
    </row>
    <row r="352" spans="3:6" s="27" customFormat="1" ht="10.5">
      <c r="C352" s="28"/>
      <c r="F352" s="28"/>
    </row>
    <row r="353" spans="3:6" s="27" customFormat="1" ht="10.5">
      <c r="C353" s="28"/>
      <c r="F353" s="28"/>
    </row>
    <row r="354" spans="3:6" s="27" customFormat="1" ht="10.5">
      <c r="C354" s="28"/>
      <c r="F354" s="28"/>
    </row>
    <row r="355" spans="3:6" s="27" customFormat="1" ht="10.5">
      <c r="C355" s="28"/>
      <c r="F355" s="28"/>
    </row>
    <row r="356" spans="3:6" s="27" customFormat="1" ht="10.5">
      <c r="C356" s="28"/>
      <c r="F356" s="28"/>
    </row>
    <row r="357" spans="3:6" s="27" customFormat="1" ht="10.5">
      <c r="C357" s="28"/>
      <c r="F357" s="28"/>
    </row>
    <row r="358" spans="3:6" s="27" customFormat="1" ht="10.5">
      <c r="C358" s="28"/>
      <c r="F358" s="28"/>
    </row>
    <row r="359" spans="3:6" s="27" customFormat="1" ht="10.5">
      <c r="C359" s="28"/>
      <c r="F359" s="28"/>
    </row>
    <row r="360" spans="3:6" s="27" customFormat="1" ht="10.5">
      <c r="C360" s="28"/>
      <c r="F360" s="28"/>
    </row>
    <row r="361" spans="3:6" s="27" customFormat="1" ht="10.5">
      <c r="C361" s="28"/>
      <c r="F361" s="28"/>
    </row>
    <row r="362" spans="3:6" s="27" customFormat="1" ht="10.5">
      <c r="C362" s="28"/>
      <c r="F362" s="28"/>
    </row>
    <row r="363" spans="3:6" s="27" customFormat="1" ht="10.5">
      <c r="C363" s="28"/>
      <c r="F363" s="28"/>
    </row>
    <row r="364" spans="3:6" s="27" customFormat="1" ht="10.5">
      <c r="C364" s="28"/>
      <c r="F364" s="28"/>
    </row>
    <row r="365" spans="3:6" s="27" customFormat="1" ht="10.5">
      <c r="C365" s="28"/>
      <c r="F365" s="28"/>
    </row>
    <row r="366" spans="3:6" s="27" customFormat="1" ht="10.5">
      <c r="C366" s="28"/>
      <c r="F366" s="28"/>
    </row>
    <row r="367" spans="3:6" s="27" customFormat="1" ht="10.5">
      <c r="C367" s="28"/>
      <c r="F367" s="28"/>
    </row>
    <row r="368" spans="3:6" s="27" customFormat="1" ht="10.5">
      <c r="C368" s="28"/>
      <c r="F368" s="28"/>
    </row>
    <row r="369" spans="3:6" s="27" customFormat="1" ht="10.5">
      <c r="C369" s="28"/>
      <c r="F369" s="28"/>
    </row>
    <row r="370" spans="3:6" s="27" customFormat="1" ht="10.5">
      <c r="C370" s="28"/>
      <c r="F370" s="28"/>
    </row>
    <row r="371" spans="3:6" s="27" customFormat="1" ht="10.5">
      <c r="C371" s="28"/>
      <c r="F371" s="28"/>
    </row>
  </sheetData>
  <sheetProtection password="CCB6" sheet="1"/>
  <printOptions/>
  <pageMargins left="0.75" right="0.71" top="0.45" bottom="0.35" header="0.45" footer="0.36"/>
  <pageSetup firstPageNumber="1" useFirstPageNumber="1" horizontalDpi="300" verticalDpi="300" orientation="portrait" paperSize="9" r:id="rId3"/>
  <headerFooter alignWithMargins="0">
    <oddFooter>&amp;C&amp;"Arial,Vet"&amp;A&amp;R&amp;P</oddFooter>
  </headerFooter>
  <legacyDrawing r:id="rId2"/>
</worksheet>
</file>

<file path=xl/worksheets/sheet2.xml><?xml version="1.0" encoding="utf-8"?>
<worksheet xmlns="http://schemas.openxmlformats.org/spreadsheetml/2006/main" xmlns:r="http://schemas.openxmlformats.org/officeDocument/2006/relationships">
  <dimension ref="B1:O171"/>
  <sheetViews>
    <sheetView zoomScalePageLayoutView="0" workbookViewId="0" topLeftCell="A1">
      <selection activeCell="A1" sqref="A1"/>
    </sheetView>
  </sheetViews>
  <sheetFormatPr defaultColWidth="9.140625" defaultRowHeight="12.75"/>
  <cols>
    <col min="1" max="1" width="3.00390625" style="27" customWidth="1"/>
    <col min="2" max="2" width="8.421875" style="6" customWidth="1"/>
    <col min="3" max="3" width="6.57421875" style="6" customWidth="1"/>
    <col min="4" max="5" width="7.57421875" style="6" customWidth="1"/>
    <col min="6" max="6" width="7.7109375" style="6" customWidth="1"/>
    <col min="7" max="7" width="8.57421875" style="6" customWidth="1"/>
    <col min="8" max="8" width="6.140625" style="6" customWidth="1"/>
    <col min="9" max="9" width="7.00390625" style="6" customWidth="1"/>
    <col min="10" max="10" width="8.28125" style="6" customWidth="1"/>
    <col min="11" max="11" width="6.28125" style="6" customWidth="1"/>
    <col min="12" max="12" width="8.00390625" style="6" customWidth="1"/>
    <col min="13" max="13" width="7.57421875" style="22" customWidth="1"/>
    <col min="14" max="14" width="9.140625" style="27" customWidth="1"/>
    <col min="15" max="15" width="9.421875" style="27" bestFit="1" customWidth="1"/>
    <col min="16" max="23" width="9.140625" style="27" customWidth="1"/>
    <col min="24" max="16384" width="9.140625" style="5" customWidth="1"/>
  </cols>
  <sheetData>
    <row r="1" spans="2:13" ht="10.5">
      <c r="B1" s="2" t="s">
        <v>27</v>
      </c>
      <c r="C1" s="2"/>
      <c r="D1" s="27"/>
      <c r="E1" s="2"/>
      <c r="F1" s="2" t="s">
        <v>402</v>
      </c>
      <c r="G1" s="2"/>
      <c r="H1" s="2"/>
      <c r="I1" s="2"/>
      <c r="J1" s="2"/>
      <c r="K1" s="2"/>
      <c r="L1" s="2"/>
      <c r="M1" s="30"/>
    </row>
    <row r="2" spans="2:9" ht="13.5" customHeight="1">
      <c r="B2" s="1" t="s">
        <v>168</v>
      </c>
      <c r="C2" s="344"/>
      <c r="D2" s="344"/>
      <c r="E2" s="344"/>
      <c r="F2" s="173" t="str">
        <f>Bedrijfsgegevens!D2</f>
        <v>Jaar</v>
      </c>
      <c r="G2" s="348"/>
      <c r="H2" s="55" t="s">
        <v>28</v>
      </c>
      <c r="I2" s="347">
        <f ca="1">NOW()</f>
        <v>41452.487688657406</v>
      </c>
    </row>
    <row r="3" spans="2:13" ht="13.5" customHeight="1">
      <c r="B3" s="32" t="s">
        <v>337</v>
      </c>
      <c r="C3" s="22"/>
      <c r="G3" s="5"/>
      <c r="H3" s="8" t="s">
        <v>340</v>
      </c>
      <c r="I3" s="472"/>
      <c r="J3" s="472"/>
      <c r="L3" s="32"/>
      <c r="M3" s="36"/>
    </row>
    <row r="4" spans="2:13" ht="9.75" customHeight="1">
      <c r="B4" s="34"/>
      <c r="C4" s="5"/>
      <c r="J4" s="35"/>
      <c r="K4" s="35"/>
      <c r="L4" s="32"/>
      <c r="M4" s="36"/>
    </row>
    <row r="5" spans="2:13" ht="10.5">
      <c r="B5" s="37" t="s">
        <v>30</v>
      </c>
      <c r="C5" s="38"/>
      <c r="D5" s="38"/>
      <c r="E5" s="38"/>
      <c r="F5" s="38"/>
      <c r="G5" s="39"/>
      <c r="H5" s="40" t="s">
        <v>44</v>
      </c>
      <c r="I5" s="40" t="s">
        <v>450</v>
      </c>
      <c r="J5" s="40" t="s">
        <v>451</v>
      </c>
      <c r="K5" s="40" t="s">
        <v>46</v>
      </c>
      <c r="L5" s="40" t="s">
        <v>452</v>
      </c>
      <c r="M5" s="41" t="s">
        <v>535</v>
      </c>
    </row>
    <row r="6" spans="2:13" ht="13.5" customHeight="1">
      <c r="B6" s="42" t="s">
        <v>32</v>
      </c>
      <c r="C6" s="6">
        <f>Bedrijfsgegevens!D47</f>
        <v>0</v>
      </c>
      <c r="D6" s="31" t="s">
        <v>2</v>
      </c>
      <c r="E6" s="6">
        <f>Bedrijfsgegevens!D48</f>
        <v>0</v>
      </c>
      <c r="F6" s="31" t="s">
        <v>3</v>
      </c>
      <c r="G6" s="43"/>
      <c r="H6" s="44" t="e">
        <f>Bedrijfsgegevens!D51</f>
        <v>#DIV/0!</v>
      </c>
      <c r="I6" s="45">
        <f>Bedrijfsgegevens!D49/100</f>
        <v>0</v>
      </c>
      <c r="J6" s="46" t="e">
        <f>(H6*I6)</f>
        <v>#DIV/0!</v>
      </c>
      <c r="K6" s="47">
        <f>Bedrijfsgegevens!D26</f>
        <v>0</v>
      </c>
      <c r="L6" s="48" t="e">
        <f>(J6*K6)</f>
        <v>#DIV/0!</v>
      </c>
      <c r="M6" s="49" t="e">
        <f>L6/Bedrijfsgegevens!D26</f>
        <v>#DIV/0!</v>
      </c>
    </row>
    <row r="7" spans="2:13" ht="13.5" customHeight="1">
      <c r="B7" s="42" t="s">
        <v>212</v>
      </c>
      <c r="C7" s="31"/>
      <c r="D7" s="468" t="s">
        <v>210</v>
      </c>
      <c r="E7" s="469"/>
      <c r="F7" s="468" t="s">
        <v>211</v>
      </c>
      <c r="G7" s="470"/>
      <c r="L7" s="48"/>
      <c r="M7" s="52"/>
    </row>
    <row r="8" spans="2:13" ht="13.5" customHeight="1">
      <c r="B8" s="42"/>
      <c r="D8" s="351" t="s">
        <v>453</v>
      </c>
      <c r="E8" s="350" t="s">
        <v>46</v>
      </c>
      <c r="F8" s="351" t="s">
        <v>453</v>
      </c>
      <c r="G8" s="361" t="s">
        <v>46</v>
      </c>
      <c r="L8" s="48"/>
      <c r="M8" s="52"/>
    </row>
    <row r="9" spans="2:13" ht="13.5" customHeight="1">
      <c r="B9" s="42"/>
      <c r="C9" s="8" t="s">
        <v>494</v>
      </c>
      <c r="D9" s="18"/>
      <c r="E9" s="56"/>
      <c r="F9" s="636"/>
      <c r="G9" s="86"/>
      <c r="L9" s="48">
        <f>(F9*G9)-(D9*E9)</f>
        <v>0</v>
      </c>
      <c r="M9" s="49"/>
    </row>
    <row r="10" spans="2:13" ht="13.5" customHeight="1">
      <c r="B10" s="42"/>
      <c r="C10" s="55" t="s">
        <v>495</v>
      </c>
      <c r="D10" s="18"/>
      <c r="E10" s="56"/>
      <c r="F10" s="456"/>
      <c r="G10" s="56"/>
      <c r="L10" s="48">
        <f>F10*G10</f>
        <v>0</v>
      </c>
      <c r="M10" s="49"/>
    </row>
    <row r="11" spans="2:13" ht="13.5" customHeight="1">
      <c r="B11" s="42"/>
      <c r="C11" s="55" t="s">
        <v>496</v>
      </c>
      <c r="D11" s="18"/>
      <c r="E11" s="56"/>
      <c r="F11" s="18"/>
      <c r="G11" s="56"/>
      <c r="L11" s="48">
        <f>F11*G11</f>
        <v>0</v>
      </c>
      <c r="M11" s="49"/>
    </row>
    <row r="12" spans="2:13" ht="13.5" customHeight="1">
      <c r="B12" s="42"/>
      <c r="C12" s="55" t="s">
        <v>497</v>
      </c>
      <c r="D12" s="18"/>
      <c r="E12" s="56"/>
      <c r="F12" s="18"/>
      <c r="G12" s="56"/>
      <c r="L12" s="48">
        <f>(F12*G12)-(D12*E12)</f>
        <v>0</v>
      </c>
      <c r="M12" s="49" t="e">
        <f>SUM(L9:L17)/Bedrijfsgegevens!D26</f>
        <v>#DIV/0!</v>
      </c>
    </row>
    <row r="13" spans="2:13" ht="13.5" customHeight="1">
      <c r="B13" s="42"/>
      <c r="C13" s="55" t="s">
        <v>498</v>
      </c>
      <c r="D13" s="18"/>
      <c r="E13" s="56"/>
      <c r="F13" s="456"/>
      <c r="G13" s="56"/>
      <c r="L13" s="48">
        <f>(F13*G13)-(D13*E13)</f>
        <v>0</v>
      </c>
      <c r="M13" s="52"/>
    </row>
    <row r="14" spans="2:13" ht="13.5" customHeight="1">
      <c r="B14" s="42"/>
      <c r="C14" s="55" t="s">
        <v>499</v>
      </c>
      <c r="D14" s="18"/>
      <c r="E14" s="56"/>
      <c r="F14" s="18"/>
      <c r="G14" s="56"/>
      <c r="L14" s="48">
        <f>(F14*G14)-(D14*E14)</f>
        <v>0</v>
      </c>
      <c r="M14" s="52"/>
    </row>
    <row r="15" spans="2:15" ht="13.5" customHeight="1">
      <c r="B15" s="42" t="s">
        <v>213</v>
      </c>
      <c r="F15" s="22"/>
      <c r="G15" s="57"/>
      <c r="L15" s="56"/>
      <c r="M15" s="58"/>
      <c r="O15" s="59"/>
    </row>
    <row r="16" spans="2:15" ht="13.5" customHeight="1">
      <c r="B16" s="42" t="s">
        <v>533</v>
      </c>
      <c r="C16" s="31"/>
      <c r="D16" s="31"/>
      <c r="E16" s="60"/>
      <c r="F16" s="31" t="s">
        <v>33</v>
      </c>
      <c r="G16" s="31"/>
      <c r="H16" s="51"/>
      <c r="I16" s="61">
        <f>E16/-100</f>
        <v>0</v>
      </c>
      <c r="J16" s="62">
        <f>I16*H16</f>
        <v>0</v>
      </c>
      <c r="K16" s="47">
        <f>Bedrijfsgegevens!D26</f>
        <v>0</v>
      </c>
      <c r="L16" s="48">
        <f>(J16*K16)</f>
        <v>0</v>
      </c>
      <c r="M16" s="63"/>
      <c r="O16" s="64"/>
    </row>
    <row r="17" spans="2:13" ht="13.5" customHeight="1">
      <c r="B17" s="42" t="s">
        <v>534</v>
      </c>
      <c r="C17" s="31"/>
      <c r="D17" s="31"/>
      <c r="E17" s="60"/>
      <c r="F17" s="31" t="s">
        <v>33</v>
      </c>
      <c r="G17" s="31"/>
      <c r="H17" s="51"/>
      <c r="I17" s="61">
        <f>E17/-100</f>
        <v>0</v>
      </c>
      <c r="J17" s="62">
        <f>I17*H17</f>
        <v>0</v>
      </c>
      <c r="K17" s="47">
        <f>Bedrijfsgegevens!D27+Bedrijfsgegevens!D28</f>
        <v>0</v>
      </c>
      <c r="L17" s="48">
        <f>(J17*K17)</f>
        <v>0</v>
      </c>
      <c r="M17" s="65"/>
    </row>
    <row r="18" spans="2:13" ht="13.5" customHeight="1">
      <c r="B18" s="42" t="s">
        <v>34</v>
      </c>
      <c r="C18" s="31"/>
      <c r="D18" s="31"/>
      <c r="E18" s="66"/>
      <c r="F18" s="31"/>
      <c r="G18" s="50"/>
      <c r="H18" s="67"/>
      <c r="I18" s="61"/>
      <c r="J18" s="68">
        <v>0</v>
      </c>
      <c r="K18" s="69">
        <v>0</v>
      </c>
      <c r="L18" s="57">
        <f>J18*K18</f>
        <v>0</v>
      </c>
      <c r="M18" s="70"/>
    </row>
    <row r="19" spans="2:13" ht="13.5" customHeight="1">
      <c r="B19" s="42" t="s">
        <v>214</v>
      </c>
      <c r="C19" s="42"/>
      <c r="D19" s="42"/>
      <c r="E19" s="42"/>
      <c r="F19" s="42"/>
      <c r="G19" s="50"/>
      <c r="H19" s="71"/>
      <c r="I19" s="72"/>
      <c r="J19" s="73"/>
      <c r="K19" s="72"/>
      <c r="L19" s="100"/>
      <c r="M19" s="73">
        <f>IF(Bedrijfsgegevens!D26=0,0,((L18+L19+L20)/Bedrijfsgegevens!D26))</f>
        <v>0</v>
      </c>
    </row>
    <row r="20" spans="2:13" ht="13.5" customHeight="1">
      <c r="B20" s="42" t="s">
        <v>217</v>
      </c>
      <c r="C20" s="42"/>
      <c r="D20" s="42"/>
      <c r="E20" s="42"/>
      <c r="F20" s="42"/>
      <c r="G20" s="74"/>
      <c r="H20" s="75"/>
      <c r="I20" s="76"/>
      <c r="J20" s="77"/>
      <c r="K20" s="76"/>
      <c r="L20" s="370">
        <v>0</v>
      </c>
      <c r="M20" s="73"/>
    </row>
    <row r="21" spans="2:13" ht="13.5" customHeight="1">
      <c r="B21" s="78"/>
      <c r="C21" s="78"/>
      <c r="D21" s="78"/>
      <c r="E21" s="78"/>
      <c r="F21" s="78"/>
      <c r="G21" s="79" t="s">
        <v>35</v>
      </c>
      <c r="H21" s="42"/>
      <c r="I21" s="42"/>
      <c r="J21" s="42"/>
      <c r="K21" s="72"/>
      <c r="L21" s="48" t="e">
        <f>SUM(L6:L20)</f>
        <v>#DIV/0!</v>
      </c>
      <c r="M21" s="80">
        <f>IF(Bedrijfsgegevens!D26=0,0,(L21/Bedrijfsgegevens!D26))</f>
        <v>0</v>
      </c>
    </row>
    <row r="22" spans="2:13" ht="13.5" customHeight="1">
      <c r="B22" s="79" t="s">
        <v>36</v>
      </c>
      <c r="C22" s="31"/>
      <c r="D22" s="31"/>
      <c r="E22" s="31"/>
      <c r="F22" s="31"/>
      <c r="G22" s="31"/>
      <c r="H22" s="31"/>
      <c r="I22" s="31"/>
      <c r="J22" s="31"/>
      <c r="K22" s="33"/>
      <c r="L22" s="38"/>
      <c r="M22" s="38"/>
    </row>
    <row r="23" spans="2:13" ht="13.5" customHeight="1">
      <c r="B23" s="78" t="s">
        <v>500</v>
      </c>
      <c r="C23" s="78"/>
      <c r="D23" s="78"/>
      <c r="E23" s="81" t="s">
        <v>65</v>
      </c>
      <c r="F23" s="371"/>
      <c r="G23" s="371"/>
      <c r="H23" s="82"/>
      <c r="I23" s="457"/>
      <c r="J23" s="83">
        <f>(H23*I23)</f>
        <v>0</v>
      </c>
      <c r="K23" s="84">
        <f>K6</f>
        <v>0</v>
      </c>
      <c r="L23" s="85">
        <f>(J23*K23)</f>
        <v>0</v>
      </c>
      <c r="M23" s="81"/>
    </row>
    <row r="24" spans="2:13" ht="13.5" customHeight="1">
      <c r="B24" s="42"/>
      <c r="C24" s="42"/>
      <c r="D24" s="42"/>
      <c r="E24" s="42"/>
      <c r="F24" s="99"/>
      <c r="G24" s="99"/>
      <c r="H24" s="51"/>
      <c r="I24" s="458"/>
      <c r="J24" s="48">
        <f>(H24*I24)</f>
        <v>0</v>
      </c>
      <c r="K24" s="47">
        <f>K6</f>
        <v>0</v>
      </c>
      <c r="L24" s="48">
        <f>(J24*K24)</f>
        <v>0</v>
      </c>
      <c r="M24" s="71"/>
    </row>
    <row r="25" spans="2:13" ht="13.5" customHeight="1">
      <c r="B25" s="42"/>
      <c r="C25" s="31"/>
      <c r="D25" s="31"/>
      <c r="E25" s="55"/>
      <c r="F25" s="111"/>
      <c r="G25" s="100"/>
      <c r="H25" s="51"/>
      <c r="I25" s="458"/>
      <c r="J25" s="48">
        <f>(H25*I25)</f>
        <v>0</v>
      </c>
      <c r="K25" s="47">
        <f>K6</f>
        <v>0</v>
      </c>
      <c r="L25" s="48">
        <f>(J25*K25)</f>
        <v>0</v>
      </c>
      <c r="M25" s="71"/>
    </row>
    <row r="26" spans="2:13" ht="13.5" customHeight="1">
      <c r="B26" s="42"/>
      <c r="C26" s="31"/>
      <c r="D26" s="31"/>
      <c r="E26" s="31"/>
      <c r="F26" s="111"/>
      <c r="G26" s="99"/>
      <c r="H26" s="51"/>
      <c r="I26" s="458"/>
      <c r="J26" s="48">
        <f>(H26*I26)</f>
        <v>0</v>
      </c>
      <c r="K26" s="47">
        <f>K6</f>
        <v>0</v>
      </c>
      <c r="L26" s="48">
        <f>(J26*K26)</f>
        <v>0</v>
      </c>
      <c r="M26" s="73" t="e">
        <f>SUM(L23:L28)/K6</f>
        <v>#DIV/0!</v>
      </c>
    </row>
    <row r="27" spans="2:13" ht="13.5" customHeight="1">
      <c r="B27" s="42" t="s">
        <v>292</v>
      </c>
      <c r="C27" s="31"/>
      <c r="D27" s="42"/>
      <c r="E27" s="31"/>
      <c r="F27" s="42"/>
      <c r="G27" s="31"/>
      <c r="H27" s="51"/>
      <c r="I27" s="458"/>
      <c r="J27" s="48"/>
      <c r="K27" s="47"/>
      <c r="L27" s="48">
        <f>H27*I27</f>
        <v>0</v>
      </c>
      <c r="M27" s="87"/>
    </row>
    <row r="28" spans="2:13" ht="13.5" customHeight="1">
      <c r="B28" s="88" t="s">
        <v>37</v>
      </c>
      <c r="C28" s="88"/>
      <c r="D28" s="88"/>
      <c r="E28" s="88"/>
      <c r="F28" s="88"/>
      <c r="G28" s="88"/>
      <c r="H28" s="89"/>
      <c r="I28" s="459"/>
      <c r="J28" s="90">
        <f>(H28*I28)</f>
        <v>0</v>
      </c>
      <c r="K28" s="91">
        <f>Bedrijfsgegevens!D27</f>
        <v>0</v>
      </c>
      <c r="L28" s="90">
        <f>(J28*K28)</f>
        <v>0</v>
      </c>
      <c r="M28" s="92"/>
    </row>
    <row r="29" spans="2:13" ht="13.5" customHeight="1">
      <c r="B29" s="42" t="s">
        <v>39</v>
      </c>
      <c r="C29" s="31"/>
      <c r="D29" s="31" t="s">
        <v>40</v>
      </c>
      <c r="E29" s="31"/>
      <c r="F29" s="31"/>
      <c r="G29" s="31"/>
      <c r="H29" s="51"/>
      <c r="I29" s="460"/>
      <c r="J29" s="354"/>
      <c r="K29" s="355"/>
      <c r="L29" s="48">
        <f aca="true" t="shared" si="0" ref="L29:L34">H29*I29</f>
        <v>0</v>
      </c>
      <c r="M29" s="71"/>
    </row>
    <row r="30" spans="4:13" ht="13.5" customHeight="1">
      <c r="D30" s="8"/>
      <c r="E30" s="8" t="s">
        <v>293</v>
      </c>
      <c r="F30" s="111"/>
      <c r="H30" s="51"/>
      <c r="I30" s="461"/>
      <c r="J30" s="48"/>
      <c r="K30" s="57"/>
      <c r="L30" s="48">
        <f t="shared" si="0"/>
        <v>0</v>
      </c>
      <c r="M30" s="95" t="e">
        <f>(L29+L30+L31)/K6</f>
        <v>#DIV/0!</v>
      </c>
    </row>
    <row r="31" spans="2:13" ht="13.5" customHeight="1">
      <c r="B31" s="88"/>
      <c r="C31" s="88"/>
      <c r="D31" s="88"/>
      <c r="E31" s="88"/>
      <c r="F31" s="104"/>
      <c r="G31" s="104"/>
      <c r="H31" s="98"/>
      <c r="I31" s="462"/>
      <c r="J31" s="90"/>
      <c r="K31" s="356"/>
      <c r="L31" s="90">
        <f t="shared" si="0"/>
        <v>0</v>
      </c>
      <c r="M31" s="65"/>
    </row>
    <row r="32" spans="2:13" ht="13.5" customHeight="1">
      <c r="B32" s="42" t="s">
        <v>38</v>
      </c>
      <c r="C32" s="42"/>
      <c r="D32" s="5"/>
      <c r="E32" s="71" t="s">
        <v>65</v>
      </c>
      <c r="F32" s="99"/>
      <c r="G32" s="360"/>
      <c r="H32" s="357"/>
      <c r="I32" s="461"/>
      <c r="J32" s="48"/>
      <c r="K32" s="47"/>
      <c r="L32" s="358">
        <f t="shared" si="0"/>
        <v>0</v>
      </c>
      <c r="M32" s="87"/>
    </row>
    <row r="33" spans="2:13" ht="13.5" customHeight="1">
      <c r="B33" s="42"/>
      <c r="C33" s="42"/>
      <c r="D33" s="42"/>
      <c r="E33" s="102"/>
      <c r="F33" s="99"/>
      <c r="G33" s="99"/>
      <c r="H33" s="51"/>
      <c r="I33" s="461"/>
      <c r="J33" s="48"/>
      <c r="K33" s="47"/>
      <c r="L33" s="101">
        <f t="shared" si="0"/>
        <v>0</v>
      </c>
      <c r="M33" s="73" t="e">
        <f>(L32+L33+L34)/K6</f>
        <v>#DIV/0!</v>
      </c>
    </row>
    <row r="34" spans="2:13" ht="13.5" customHeight="1">
      <c r="B34" s="88"/>
      <c r="C34" s="88"/>
      <c r="D34" s="88"/>
      <c r="E34" s="103"/>
      <c r="F34" s="104"/>
      <c r="G34" s="104"/>
      <c r="H34" s="98"/>
      <c r="I34" s="463"/>
      <c r="J34" s="90"/>
      <c r="K34" s="91"/>
      <c r="L34" s="359">
        <f t="shared" si="0"/>
        <v>0</v>
      </c>
      <c r="M34" s="105"/>
    </row>
    <row r="35" spans="2:13" ht="13.5" customHeight="1">
      <c r="B35" s="42" t="s">
        <v>41</v>
      </c>
      <c r="C35" s="31"/>
      <c r="D35" s="5"/>
      <c r="E35" s="106" t="s">
        <v>215</v>
      </c>
      <c r="F35" s="102"/>
      <c r="G35" s="102"/>
      <c r="H35" s="107"/>
      <c r="I35" s="53"/>
      <c r="J35" s="108"/>
      <c r="K35" s="86"/>
      <c r="L35" s="48">
        <f>J35*K35</f>
        <v>0</v>
      </c>
      <c r="M35" s="49"/>
    </row>
    <row r="36" spans="2:13" ht="13.5" customHeight="1">
      <c r="B36" s="5"/>
      <c r="C36" s="31"/>
      <c r="D36" s="31"/>
      <c r="E36" s="71" t="s">
        <v>294</v>
      </c>
      <c r="F36" s="31"/>
      <c r="G36" s="31"/>
      <c r="H36" s="93"/>
      <c r="I36" s="53"/>
      <c r="J36" s="56"/>
      <c r="K36" s="94"/>
      <c r="L36" s="48">
        <f>J36*K36</f>
        <v>0</v>
      </c>
      <c r="M36" s="49" t="e">
        <f>SUM(L35:L38)/K6</f>
        <v>#DIV/0!</v>
      </c>
    </row>
    <row r="37" spans="2:13" ht="13.5" customHeight="1">
      <c r="B37" s="42"/>
      <c r="C37" s="42"/>
      <c r="D37" s="102"/>
      <c r="E37" s="106" t="s">
        <v>65</v>
      </c>
      <c r="F37" s="99"/>
      <c r="G37" s="100"/>
      <c r="H37" s="107"/>
      <c r="I37" s="107"/>
      <c r="J37" s="111"/>
      <c r="K37" s="109">
        <f>K6</f>
        <v>0</v>
      </c>
      <c r="L37" s="48">
        <f>J37*K37</f>
        <v>0</v>
      </c>
      <c r="M37" s="110"/>
    </row>
    <row r="38" spans="5:13" ht="13.5" customHeight="1">
      <c r="E38" s="5"/>
      <c r="F38" s="111"/>
      <c r="G38" s="111"/>
      <c r="H38" s="101"/>
      <c r="I38" s="53"/>
      <c r="J38" s="56"/>
      <c r="K38" s="112">
        <f>K6</f>
        <v>0</v>
      </c>
      <c r="L38" s="48">
        <f>(J38*K38)</f>
        <v>0</v>
      </c>
      <c r="M38" s="113"/>
    </row>
    <row r="39" spans="2:13" ht="13.5" customHeight="1">
      <c r="B39" s="78"/>
      <c r="C39" s="78"/>
      <c r="D39" s="78"/>
      <c r="E39" s="78"/>
      <c r="F39" s="78"/>
      <c r="G39" s="114" t="s">
        <v>42</v>
      </c>
      <c r="H39" s="78"/>
      <c r="I39" s="78"/>
      <c r="J39" s="78"/>
      <c r="K39" s="72"/>
      <c r="L39" s="115">
        <f>SUM(L23:L38)</f>
        <v>0</v>
      </c>
      <c r="M39" s="116" t="e">
        <f>L39/K6</f>
        <v>#DIV/0!</v>
      </c>
    </row>
    <row r="40" spans="2:13" ht="13.5" customHeight="1">
      <c r="B40" s="42"/>
      <c r="C40" s="31"/>
      <c r="D40" s="31"/>
      <c r="E40" s="31"/>
      <c r="F40" s="31"/>
      <c r="G40" s="117" t="s">
        <v>43</v>
      </c>
      <c r="H40" s="31"/>
      <c r="I40" s="31"/>
      <c r="J40" s="31"/>
      <c r="K40" s="72"/>
      <c r="L40" s="85" t="e">
        <f>(L21-L39)</f>
        <v>#DIV/0!</v>
      </c>
      <c r="M40" s="118" t="e">
        <f>L40/K6</f>
        <v>#DIV/0!</v>
      </c>
    </row>
    <row r="41" spans="2:13" ht="13.5" customHeight="1">
      <c r="B41" s="42"/>
      <c r="C41" s="31"/>
      <c r="D41" s="31"/>
      <c r="E41" s="31"/>
      <c r="F41" s="31"/>
      <c r="G41" s="117"/>
      <c r="H41" s="31"/>
      <c r="I41" s="31"/>
      <c r="J41" s="31"/>
      <c r="K41" s="33"/>
      <c r="L41" s="73"/>
      <c r="M41" s="73"/>
    </row>
    <row r="42" spans="2:13" ht="10.5">
      <c r="B42" s="37" t="s">
        <v>295</v>
      </c>
      <c r="C42" s="38"/>
      <c r="D42" s="38"/>
      <c r="E42" s="38"/>
      <c r="F42" s="38"/>
      <c r="G42" s="74"/>
      <c r="H42" s="119" t="s">
        <v>44</v>
      </c>
      <c r="I42" s="40" t="s">
        <v>450</v>
      </c>
      <c r="J42" s="40" t="s">
        <v>45</v>
      </c>
      <c r="K42" s="40" t="s">
        <v>46</v>
      </c>
      <c r="L42" s="119" t="s">
        <v>47</v>
      </c>
      <c r="M42" s="120" t="s">
        <v>535</v>
      </c>
    </row>
    <row r="43" spans="2:13" ht="13.5" customHeight="1">
      <c r="B43" s="79" t="s">
        <v>296</v>
      </c>
      <c r="C43" s="42" t="s">
        <v>204</v>
      </c>
      <c r="E43" s="31" t="s">
        <v>302</v>
      </c>
      <c r="G43" s="31" t="s">
        <v>516</v>
      </c>
      <c r="H43" s="93"/>
      <c r="I43" s="121"/>
      <c r="J43" s="464"/>
      <c r="K43" s="47">
        <f>K6</f>
        <v>0</v>
      </c>
      <c r="L43" s="48">
        <f aca="true" t="shared" si="1" ref="L43:L50">(J43*K43)</f>
        <v>0</v>
      </c>
      <c r="M43" s="71"/>
    </row>
    <row r="44" spans="2:13" ht="13.5" customHeight="1">
      <c r="B44" s="79"/>
      <c r="C44" s="42"/>
      <c r="E44" s="31"/>
      <c r="G44" s="31" t="s">
        <v>515</v>
      </c>
      <c r="H44" s="93"/>
      <c r="I44" s="121"/>
      <c r="J44" s="464"/>
      <c r="K44" s="47">
        <f>Bedrijfsgegevens!D27</f>
        <v>0</v>
      </c>
      <c r="L44" s="48">
        <f t="shared" si="1"/>
        <v>0</v>
      </c>
      <c r="M44" s="73" t="e">
        <f>SUM(L43:L45)/K6</f>
        <v>#DIV/0!</v>
      </c>
    </row>
    <row r="45" spans="2:13" ht="13.5" customHeight="1">
      <c r="B45" s="42"/>
      <c r="C45" s="88"/>
      <c r="D45" s="9"/>
      <c r="E45" s="88" t="s">
        <v>48</v>
      </c>
      <c r="F45" s="122"/>
      <c r="G45" s="88"/>
      <c r="H45" s="96"/>
      <c r="I45" s="123"/>
      <c r="J45" s="465"/>
      <c r="K45" s="91">
        <f>K43</f>
        <v>0</v>
      </c>
      <c r="L45" s="90">
        <f t="shared" si="1"/>
        <v>0</v>
      </c>
      <c r="M45" s="124"/>
    </row>
    <row r="46" spans="3:13" ht="13.5" customHeight="1">
      <c r="C46" s="42" t="s">
        <v>205</v>
      </c>
      <c r="D46" s="42"/>
      <c r="E46" s="42" t="s">
        <v>516</v>
      </c>
      <c r="F46" s="42"/>
      <c r="G46" s="42"/>
      <c r="H46" s="93"/>
      <c r="I46" s="53"/>
      <c r="J46" s="466"/>
      <c r="K46" s="47">
        <f>Bedrijfsgegevens!D26</f>
        <v>0</v>
      </c>
      <c r="L46" s="48">
        <f t="shared" si="1"/>
        <v>0</v>
      </c>
      <c r="M46" s="71"/>
    </row>
    <row r="47" spans="3:13" ht="13.5" customHeight="1">
      <c r="C47" s="79"/>
      <c r="D47" s="42"/>
      <c r="E47" s="42" t="s">
        <v>515</v>
      </c>
      <c r="F47" s="42"/>
      <c r="G47" s="42"/>
      <c r="H47" s="93"/>
      <c r="I47" s="53"/>
      <c r="J47" s="466"/>
      <c r="K47" s="47">
        <f>Bedrijfsgegevens!D27</f>
        <v>0</v>
      </c>
      <c r="L47" s="48">
        <f t="shared" si="1"/>
        <v>0</v>
      </c>
      <c r="M47" s="49" t="e">
        <f>SUM(L46:L48)/K6</f>
        <v>#DIV/0!</v>
      </c>
    </row>
    <row r="48" spans="3:13" ht="13.5" customHeight="1">
      <c r="C48" s="125"/>
      <c r="D48" s="88"/>
      <c r="E48" s="88" t="s">
        <v>482</v>
      </c>
      <c r="F48" s="88"/>
      <c r="G48" s="88"/>
      <c r="H48" s="96"/>
      <c r="I48" s="97"/>
      <c r="J48" s="467"/>
      <c r="K48" s="91">
        <f>Bedrijfsgegevens!D28</f>
        <v>0</v>
      </c>
      <c r="L48" s="90">
        <f t="shared" si="1"/>
        <v>0</v>
      </c>
      <c r="M48" s="92"/>
    </row>
    <row r="49" spans="3:13" ht="13.5" customHeight="1">
      <c r="C49" s="42" t="s">
        <v>201</v>
      </c>
      <c r="D49" s="42"/>
      <c r="E49" s="31" t="s">
        <v>202</v>
      </c>
      <c r="F49" s="127"/>
      <c r="G49" s="42" t="s">
        <v>49</v>
      </c>
      <c r="H49" s="101">
        <f>H16</f>
        <v>0</v>
      </c>
      <c r="I49" s="128"/>
      <c r="J49" s="48">
        <f>F49*H49/100</f>
        <v>0</v>
      </c>
      <c r="K49" s="47">
        <f>K45</f>
        <v>0</v>
      </c>
      <c r="L49" s="48">
        <f t="shared" si="1"/>
        <v>0</v>
      </c>
      <c r="M49" s="73"/>
    </row>
    <row r="50" spans="3:13" ht="13.5" customHeight="1">
      <c r="C50" s="42"/>
      <c r="D50" s="42"/>
      <c r="E50" s="42" t="s">
        <v>203</v>
      </c>
      <c r="F50" s="349">
        <f>F49</f>
        <v>0</v>
      </c>
      <c r="G50" s="42" t="s">
        <v>49</v>
      </c>
      <c r="H50" s="101">
        <f>H17</f>
        <v>0</v>
      </c>
      <c r="I50" s="128"/>
      <c r="J50" s="48">
        <f>F50*H50/100</f>
        <v>0</v>
      </c>
      <c r="K50" s="47">
        <f>Bedrijfsgegevens!D27+Bedrijfsgegevens!D28</f>
        <v>0</v>
      </c>
      <c r="L50" s="48">
        <f t="shared" si="1"/>
        <v>0</v>
      </c>
      <c r="M50" s="73"/>
    </row>
    <row r="51" spans="3:13" ht="13.5" customHeight="1">
      <c r="C51" s="42" t="s">
        <v>297</v>
      </c>
      <c r="D51" s="42"/>
      <c r="E51" s="42" t="s">
        <v>300</v>
      </c>
      <c r="F51" s="42"/>
      <c r="G51" s="50"/>
      <c r="H51" s="48"/>
      <c r="I51" s="48"/>
      <c r="J51" s="48"/>
      <c r="K51" s="47"/>
      <c r="L51" s="56"/>
      <c r="M51" s="6"/>
    </row>
    <row r="52" spans="4:13" ht="13.5" customHeight="1">
      <c r="D52" s="42"/>
      <c r="E52" s="6" t="s">
        <v>303</v>
      </c>
      <c r="G52" s="50"/>
      <c r="H52" s="48"/>
      <c r="I52" s="48"/>
      <c r="J52" s="48"/>
      <c r="K52" s="47"/>
      <c r="L52" s="56"/>
      <c r="M52" s="5"/>
    </row>
    <row r="53" spans="3:13" ht="13.5" customHeight="1">
      <c r="C53" s="22"/>
      <c r="D53" s="42"/>
      <c r="E53" s="42" t="s">
        <v>298</v>
      </c>
      <c r="F53" s="42"/>
      <c r="G53" s="42"/>
      <c r="H53" s="101"/>
      <c r="I53" s="129"/>
      <c r="J53" s="464"/>
      <c r="K53" s="47">
        <f>K49</f>
        <v>0</v>
      </c>
      <c r="L53" s="48">
        <f>J53*K53</f>
        <v>0</v>
      </c>
      <c r="M53" s="71"/>
    </row>
    <row r="54" spans="3:14" ht="13.5" customHeight="1">
      <c r="C54" s="5"/>
      <c r="D54" s="31"/>
      <c r="E54" s="42" t="s">
        <v>299</v>
      </c>
      <c r="F54" s="42"/>
      <c r="G54" s="42"/>
      <c r="H54" s="101"/>
      <c r="I54" s="129"/>
      <c r="J54" s="464"/>
      <c r="K54" s="47">
        <f>K53</f>
        <v>0</v>
      </c>
      <c r="L54" s="48">
        <f>J54*K54</f>
        <v>0</v>
      </c>
      <c r="M54" s="49">
        <f>IF(K6=0,0,(SUM(L49:L57)/K6))</f>
        <v>0</v>
      </c>
      <c r="N54" s="130"/>
    </row>
    <row r="55" spans="3:13" ht="13.5" customHeight="1">
      <c r="C55" s="42"/>
      <c r="D55" s="31"/>
      <c r="E55" s="42" t="s">
        <v>301</v>
      </c>
      <c r="F55" s="22"/>
      <c r="G55" s="31" t="s">
        <v>516</v>
      </c>
      <c r="H55" s="101"/>
      <c r="I55" s="129"/>
      <c r="J55" s="466"/>
      <c r="K55" s="47">
        <f>K6</f>
        <v>0</v>
      </c>
      <c r="L55" s="48">
        <f>J55*K55</f>
        <v>0</v>
      </c>
      <c r="M55" s="73"/>
    </row>
    <row r="56" spans="3:13" ht="13.5" customHeight="1">
      <c r="C56" s="42"/>
      <c r="D56" s="31"/>
      <c r="E56" s="31"/>
      <c r="F56" s="5"/>
      <c r="G56" s="31" t="s">
        <v>515</v>
      </c>
      <c r="H56" s="101"/>
      <c r="I56" s="129"/>
      <c r="J56" s="464"/>
      <c r="K56" s="47">
        <f>Bedrijfsgegevens!D27</f>
        <v>0</v>
      </c>
      <c r="L56" s="48">
        <f>J56*K56</f>
        <v>0</v>
      </c>
      <c r="M56" s="73"/>
    </row>
    <row r="57" spans="2:13" ht="13.5" customHeight="1">
      <c r="B57" s="131"/>
      <c r="C57" s="38"/>
      <c r="D57" s="38"/>
      <c r="E57" s="132" t="s">
        <v>517</v>
      </c>
      <c r="F57" s="133" t="s">
        <v>518</v>
      </c>
      <c r="G57" s="38"/>
      <c r="H57" s="134"/>
      <c r="I57" s="135"/>
      <c r="J57" s="136"/>
      <c r="K57" s="137"/>
      <c r="L57" s="138"/>
      <c r="M57" s="139"/>
    </row>
    <row r="58" spans="2:13" ht="13.5" customHeight="1">
      <c r="B58" s="79" t="s">
        <v>386</v>
      </c>
      <c r="C58" s="31"/>
      <c r="D58" s="31"/>
      <c r="E58" s="54"/>
      <c r="F58" s="31"/>
      <c r="G58" s="42"/>
      <c r="H58" s="73"/>
      <c r="I58" s="140"/>
      <c r="J58" s="17"/>
      <c r="K58" s="141"/>
      <c r="L58" s="136">
        <f>SUM(L43:L57)+L39</f>
        <v>0</v>
      </c>
      <c r="M58" s="142" t="e">
        <f>L58/K6</f>
        <v>#DIV/0!</v>
      </c>
    </row>
    <row r="59" spans="2:13" ht="13.5" customHeight="1">
      <c r="B59" s="79" t="s">
        <v>536</v>
      </c>
      <c r="C59" s="31"/>
      <c r="D59" s="31"/>
      <c r="E59" s="54"/>
      <c r="F59" s="31"/>
      <c r="G59" s="42"/>
      <c r="H59" s="73"/>
      <c r="I59" s="140"/>
      <c r="J59" s="17"/>
      <c r="K59" s="141"/>
      <c r="L59" s="48" t="e">
        <f>L21-L58</f>
        <v>#DIV/0!</v>
      </c>
      <c r="M59" s="73" t="e">
        <f>L59/K6</f>
        <v>#DIV/0!</v>
      </c>
    </row>
    <row r="60" spans="2:13" ht="13.5" customHeight="1">
      <c r="B60" s="79"/>
      <c r="C60" s="42"/>
      <c r="D60" s="42"/>
      <c r="E60" s="54"/>
      <c r="F60" s="42"/>
      <c r="G60" s="42"/>
      <c r="H60" s="73"/>
      <c r="I60" s="140"/>
      <c r="J60" s="17"/>
      <c r="K60" s="141"/>
      <c r="L60" s="73"/>
      <c r="M60" s="73"/>
    </row>
    <row r="61" spans="2:13" ht="13.5" customHeight="1">
      <c r="B61" s="79" t="s">
        <v>310</v>
      </c>
      <c r="C61" s="42"/>
      <c r="D61" s="42"/>
      <c r="E61" s="54"/>
      <c r="F61" s="42"/>
      <c r="G61" s="42"/>
      <c r="H61" s="73"/>
      <c r="I61" s="140"/>
      <c r="J61" s="17"/>
      <c r="K61" s="143" t="s">
        <v>46</v>
      </c>
      <c r="L61" s="73"/>
      <c r="M61" s="73"/>
    </row>
    <row r="62" spans="3:13" ht="13.5" customHeight="1">
      <c r="C62" s="42"/>
      <c r="D62" s="42"/>
      <c r="E62" s="471" t="s">
        <v>304</v>
      </c>
      <c r="F62" s="471"/>
      <c r="G62" s="42"/>
      <c r="H62" s="119" t="s">
        <v>44</v>
      </c>
      <c r="I62" s="40" t="s">
        <v>450</v>
      </c>
      <c r="J62" s="40" t="s">
        <v>45</v>
      </c>
      <c r="K62" s="40" t="s">
        <v>308</v>
      </c>
      <c r="L62" s="119" t="s">
        <v>47</v>
      </c>
      <c r="M62" s="120" t="s">
        <v>535</v>
      </c>
    </row>
    <row r="63" spans="2:13" ht="13.5" customHeight="1">
      <c r="B63" s="6" t="s">
        <v>306</v>
      </c>
      <c r="D63" s="71" t="s">
        <v>50</v>
      </c>
      <c r="E63" s="111"/>
      <c r="F63" s="111"/>
      <c r="G63" s="31"/>
      <c r="H63" s="144"/>
      <c r="I63" s="145"/>
      <c r="J63" s="48">
        <f>(H63*I63)</f>
        <v>0</v>
      </c>
      <c r="K63" s="47">
        <f>Bedrijfsgegevens!D21</f>
        <v>0</v>
      </c>
      <c r="L63" s="48">
        <f>(J63*K63)</f>
        <v>0</v>
      </c>
      <c r="M63" s="71"/>
    </row>
    <row r="64" spans="2:13" ht="13.5" customHeight="1">
      <c r="B64" s="5"/>
      <c r="C64" s="71" t="s">
        <v>307</v>
      </c>
      <c r="D64" s="55" t="s">
        <v>51</v>
      </c>
      <c r="E64" s="111"/>
      <c r="F64" s="111"/>
      <c r="G64" s="31"/>
      <c r="H64" s="144"/>
      <c r="I64" s="145"/>
      <c r="J64" s="48">
        <f>(H64*I64)</f>
        <v>0</v>
      </c>
      <c r="K64" s="47">
        <f>K63</f>
        <v>0</v>
      </c>
      <c r="L64" s="48">
        <f>(J64*K64)</f>
        <v>0</v>
      </c>
      <c r="M64" s="71"/>
    </row>
    <row r="65" spans="2:13" ht="13.5" customHeight="1">
      <c r="B65" s="42"/>
      <c r="D65" s="55" t="s">
        <v>52</v>
      </c>
      <c r="E65" s="111"/>
      <c r="F65" s="111"/>
      <c r="G65" s="31"/>
      <c r="H65" s="144"/>
      <c r="I65" s="145"/>
      <c r="J65" s="48">
        <f>(H65*I65)</f>
        <v>0</v>
      </c>
      <c r="K65" s="47">
        <f>K63</f>
        <v>0</v>
      </c>
      <c r="L65" s="48">
        <f>(J65*K65)</f>
        <v>0</v>
      </c>
      <c r="M65" s="73">
        <f>IF(K6=0,0,(SUM(L63:L66)/K6))</f>
        <v>0</v>
      </c>
    </row>
    <row r="66" spans="2:13" ht="13.5" customHeight="1">
      <c r="B66" s="42"/>
      <c r="C66" s="88"/>
      <c r="D66" s="92" t="s">
        <v>305</v>
      </c>
      <c r="E66" s="104" t="s">
        <v>519</v>
      </c>
      <c r="F66" s="104"/>
      <c r="G66" s="88"/>
      <c r="H66" s="96"/>
      <c r="I66" s="91"/>
      <c r="J66" s="90"/>
      <c r="K66" s="91"/>
      <c r="L66" s="138"/>
      <c r="M66" s="105"/>
    </row>
    <row r="67" spans="2:13" ht="13.5" customHeight="1">
      <c r="B67" s="42" t="s">
        <v>476</v>
      </c>
      <c r="C67" s="42"/>
      <c r="D67" s="71" t="s">
        <v>50</v>
      </c>
      <c r="E67" s="99"/>
      <c r="F67" s="99"/>
      <c r="G67" s="42"/>
      <c r="H67" s="144"/>
      <c r="I67" s="145"/>
      <c r="J67" s="48">
        <f>(H67*I67)</f>
        <v>0</v>
      </c>
      <c r="K67" s="47">
        <f>SUM(Bedrijfsgegevens!G22:G24)</f>
        <v>0</v>
      </c>
      <c r="L67" s="48">
        <f>(J67*K67)</f>
        <v>0</v>
      </c>
      <c r="M67" s="71"/>
    </row>
    <row r="68" spans="2:13" ht="13.5" customHeight="1">
      <c r="B68" s="5"/>
      <c r="C68" s="71" t="s">
        <v>307</v>
      </c>
      <c r="D68" s="55" t="s">
        <v>51</v>
      </c>
      <c r="E68" s="99"/>
      <c r="F68" s="99"/>
      <c r="G68" s="42"/>
      <c r="H68" s="144"/>
      <c r="I68" s="145"/>
      <c r="J68" s="48">
        <f>(H68*I68)</f>
        <v>0</v>
      </c>
      <c r="K68" s="47">
        <f>K67</f>
        <v>0</v>
      </c>
      <c r="L68" s="48">
        <f>(J68*K68)</f>
        <v>0</v>
      </c>
      <c r="M68" s="71"/>
    </row>
    <row r="69" spans="2:13" ht="13.5" customHeight="1">
      <c r="B69" s="42"/>
      <c r="C69" s="42"/>
      <c r="D69" s="55" t="s">
        <v>52</v>
      </c>
      <c r="E69" s="99"/>
      <c r="F69" s="99"/>
      <c r="G69" s="42"/>
      <c r="H69" s="144"/>
      <c r="I69" s="145"/>
      <c r="J69" s="48">
        <f>(H69*I69)</f>
        <v>0</v>
      </c>
      <c r="K69" s="47">
        <f>K67</f>
        <v>0</v>
      </c>
      <c r="L69" s="48">
        <f>(J69*K69)</f>
        <v>0</v>
      </c>
      <c r="M69" s="73">
        <f>IF(K6=0,0,(SUM(L67:L70)/K6))</f>
        <v>0</v>
      </c>
    </row>
    <row r="70" spans="2:13" ht="13.5" customHeight="1">
      <c r="B70" s="42"/>
      <c r="C70" s="88"/>
      <c r="D70" s="92" t="s">
        <v>305</v>
      </c>
      <c r="E70" s="104"/>
      <c r="F70" s="104"/>
      <c r="G70" s="147"/>
      <c r="H70" s="96"/>
      <c r="I70" s="91"/>
      <c r="J70" s="90"/>
      <c r="K70" s="91"/>
      <c r="L70" s="146">
        <v>0</v>
      </c>
      <c r="M70" s="105"/>
    </row>
    <row r="71" spans="2:13" ht="13.5" customHeight="1">
      <c r="B71" s="42" t="s">
        <v>311</v>
      </c>
      <c r="C71" s="42"/>
      <c r="D71" s="42"/>
      <c r="E71" s="42"/>
      <c r="F71" s="42"/>
      <c r="G71" s="42"/>
      <c r="H71" s="93"/>
      <c r="I71" s="121"/>
      <c r="J71" s="51"/>
      <c r="K71" s="148"/>
      <c r="L71" s="101">
        <f>K71*J71</f>
        <v>0</v>
      </c>
      <c r="M71" s="71"/>
    </row>
    <row r="72" spans="2:13" ht="13.5" customHeight="1">
      <c r="B72" s="42" t="s">
        <v>312</v>
      </c>
      <c r="C72" s="42"/>
      <c r="D72" s="42"/>
      <c r="E72" s="5" t="s">
        <v>313</v>
      </c>
      <c r="F72" s="42"/>
      <c r="G72" s="42"/>
      <c r="H72" s="93"/>
      <c r="I72" s="121"/>
      <c r="J72" s="466"/>
      <c r="K72" s="148"/>
      <c r="L72" s="101">
        <f aca="true" t="shared" si="2" ref="L72:L77">K72*J72</f>
        <v>0</v>
      </c>
      <c r="M72" s="71"/>
    </row>
    <row r="73" spans="2:13" ht="13.5" customHeight="1">
      <c r="B73" s="42"/>
      <c r="C73" s="42"/>
      <c r="D73" s="42"/>
      <c r="E73" s="42" t="s">
        <v>477</v>
      </c>
      <c r="F73" s="42"/>
      <c r="G73" s="42"/>
      <c r="H73" s="93"/>
      <c r="I73" s="121"/>
      <c r="J73" s="51"/>
      <c r="K73" s="148"/>
      <c r="L73" s="48">
        <f t="shared" si="2"/>
        <v>0</v>
      </c>
      <c r="M73" s="71"/>
    </row>
    <row r="74" spans="2:13" ht="13.5" customHeight="1">
      <c r="B74" s="42" t="s">
        <v>315</v>
      </c>
      <c r="C74" s="42"/>
      <c r="D74" s="42"/>
      <c r="E74" s="5" t="s">
        <v>313</v>
      </c>
      <c r="F74" s="42"/>
      <c r="G74" s="42"/>
      <c r="H74" s="93"/>
      <c r="I74" s="121"/>
      <c r="J74" s="51"/>
      <c r="K74" s="148"/>
      <c r="L74" s="48">
        <f t="shared" si="2"/>
        <v>0</v>
      </c>
      <c r="M74" s="71"/>
    </row>
    <row r="75" spans="2:13" ht="13.5" customHeight="1">
      <c r="B75" s="42"/>
      <c r="C75" s="42"/>
      <c r="D75" s="42"/>
      <c r="E75" s="42" t="s">
        <v>477</v>
      </c>
      <c r="F75" s="42"/>
      <c r="G75" s="42"/>
      <c r="H75" s="93"/>
      <c r="I75" s="121"/>
      <c r="J75" s="51"/>
      <c r="K75" s="148"/>
      <c r="L75" s="48">
        <f t="shared" si="2"/>
        <v>0</v>
      </c>
      <c r="M75" s="73">
        <f>IF(K6=0,0,(SUM(L71:L79)/K6))</f>
        <v>0</v>
      </c>
    </row>
    <row r="76" spans="2:13" ht="13.5" customHeight="1">
      <c r="B76" s="42" t="s">
        <v>53</v>
      </c>
      <c r="C76" s="31"/>
      <c r="D76" s="31"/>
      <c r="E76" s="31"/>
      <c r="F76" s="31"/>
      <c r="G76" s="31"/>
      <c r="H76" s="93"/>
      <c r="I76" s="121"/>
      <c r="J76" s="101"/>
      <c r="K76" s="47"/>
      <c r="L76" s="51"/>
      <c r="M76" s="71"/>
    </row>
    <row r="77" spans="2:13" ht="13.5" customHeight="1">
      <c r="B77" s="42" t="s">
        <v>54</v>
      </c>
      <c r="C77" s="31"/>
      <c r="D77" s="31"/>
      <c r="E77" s="31"/>
      <c r="F77" s="31"/>
      <c r="G77" s="31"/>
      <c r="H77" s="93"/>
      <c r="I77" s="121"/>
      <c r="J77" s="51"/>
      <c r="K77" s="148"/>
      <c r="L77" s="48">
        <f t="shared" si="2"/>
        <v>0</v>
      </c>
      <c r="M77" s="5"/>
    </row>
    <row r="78" spans="2:13" ht="13.5" customHeight="1">
      <c r="B78" s="42" t="s">
        <v>316</v>
      </c>
      <c r="C78" s="31"/>
      <c r="D78" s="42"/>
      <c r="E78" s="102" t="str">
        <f>IF(ISBLANK(Bedrijfsgegevens!D23)," ",Bedrijfsgegevens!D23)</f>
        <v> </v>
      </c>
      <c r="F78" s="102"/>
      <c r="G78" s="31"/>
      <c r="H78" s="93"/>
      <c r="I78" s="93"/>
      <c r="J78" s="56"/>
      <c r="K78" s="149">
        <f>Bedrijfsgegevens!G23</f>
        <v>0</v>
      </c>
      <c r="L78" s="48">
        <f>(J78*K78)</f>
        <v>0</v>
      </c>
      <c r="M78" s="73"/>
    </row>
    <row r="79" spans="2:13" ht="13.5" customHeight="1">
      <c r="B79" s="38"/>
      <c r="C79" s="38"/>
      <c r="D79" s="38"/>
      <c r="E79" s="150" t="str">
        <f>IF(ISBLANK(Bedrijfsgegevens!D24)," ",Bedrijfsgegevens!D24)</f>
        <v> </v>
      </c>
      <c r="F79" s="150"/>
      <c r="G79" s="74"/>
      <c r="H79" s="151"/>
      <c r="I79" s="152"/>
      <c r="J79" s="153"/>
      <c r="K79" s="154">
        <f>Bedrijfsgegevens!G24</f>
        <v>0</v>
      </c>
      <c r="L79" s="136">
        <f>(J79*K79)</f>
        <v>0</v>
      </c>
      <c r="M79" s="77"/>
    </row>
    <row r="80" spans="2:13" ht="13.5" customHeight="1">
      <c r="B80" s="42"/>
      <c r="C80" s="31"/>
      <c r="D80" s="42"/>
      <c r="E80" s="102"/>
      <c r="F80" s="102"/>
      <c r="G80" s="5"/>
      <c r="H80" s="71"/>
      <c r="I80" s="71"/>
      <c r="J80" s="17"/>
      <c r="K80" s="155" t="s">
        <v>314</v>
      </c>
      <c r="L80" s="48">
        <f>SUM(L63:L79)</f>
        <v>0</v>
      </c>
      <c r="M80" s="73"/>
    </row>
    <row r="81" spans="2:13" ht="13.5" customHeight="1">
      <c r="B81" s="42"/>
      <c r="C81" s="42"/>
      <c r="D81" s="42"/>
      <c r="E81" s="102"/>
      <c r="F81" s="102"/>
      <c r="G81" s="42"/>
      <c r="H81" s="71"/>
      <c r="I81" s="71"/>
      <c r="J81" s="17"/>
      <c r="K81" s="156"/>
      <c r="L81" s="73"/>
      <c r="M81" s="73"/>
    </row>
    <row r="82" spans="2:13" ht="13.5" customHeight="1">
      <c r="B82" s="42"/>
      <c r="C82" s="42"/>
      <c r="D82" s="42"/>
      <c r="E82" s="42"/>
      <c r="F82" s="42"/>
      <c r="G82" s="5"/>
      <c r="H82" s="42"/>
      <c r="I82" s="157"/>
      <c r="J82" s="42"/>
      <c r="K82" s="158" t="s">
        <v>252</v>
      </c>
      <c r="L82" s="136">
        <f>L58+SUM(L63:L79)</f>
        <v>0</v>
      </c>
      <c r="M82" s="142">
        <f>IF(K6=0,0,(L82/K6))</f>
        <v>0</v>
      </c>
    </row>
    <row r="83" spans="2:13" ht="20.25" customHeight="1">
      <c r="B83" s="157"/>
      <c r="C83" s="42"/>
      <c r="D83" s="157"/>
      <c r="E83" s="42"/>
      <c r="F83" s="42"/>
      <c r="G83" s="42"/>
      <c r="H83" s="42"/>
      <c r="I83" s="42"/>
      <c r="J83" s="42"/>
      <c r="K83" s="158" t="s">
        <v>64</v>
      </c>
      <c r="L83" s="85" t="e">
        <f>(L21-L82)</f>
        <v>#DIV/0!</v>
      </c>
      <c r="M83" s="118">
        <f>IF(K6=0,0,(L83/K6))</f>
        <v>0</v>
      </c>
    </row>
    <row r="84" spans="2:13" ht="20.25" customHeight="1">
      <c r="B84" s="157"/>
      <c r="C84" s="42"/>
      <c r="D84" s="157"/>
      <c r="E84" s="42"/>
      <c r="F84" s="42"/>
      <c r="G84" s="42"/>
      <c r="H84" s="42"/>
      <c r="I84" s="42"/>
      <c r="J84" s="42"/>
      <c r="K84" s="158"/>
      <c r="L84" s="73"/>
      <c r="M84" s="73"/>
    </row>
    <row r="85" spans="6:11" ht="10.5">
      <c r="F85" s="5"/>
      <c r="K85" s="159"/>
    </row>
    <row r="86" spans="2:13" ht="10.5">
      <c r="B86" s="277" t="s">
        <v>464</v>
      </c>
      <c r="D86" s="318" t="str">
        <f>L110</f>
        <v>2002-2003</v>
      </c>
      <c r="E86" s="8"/>
      <c r="F86" s="160" t="s">
        <v>463</v>
      </c>
      <c r="G86" s="160"/>
      <c r="I86" s="318" t="s">
        <v>461</v>
      </c>
      <c r="K86" s="318" t="str">
        <f>L110</f>
        <v>2002-2003</v>
      </c>
      <c r="M86" s="6"/>
    </row>
    <row r="87" spans="2:13" ht="10.5">
      <c r="B87" s="5"/>
      <c r="C87" s="157"/>
      <c r="D87" s="21" t="s">
        <v>535</v>
      </c>
      <c r="F87" s="8" t="s">
        <v>55</v>
      </c>
      <c r="G87" s="11">
        <f>IF(Bedrijfsgegevens!D26=0,0,100*SUM(L23:L28)/(Bedrijfsgegevens!D26*H6))</f>
        <v>0</v>
      </c>
      <c r="I87" s="6" t="s">
        <v>332</v>
      </c>
      <c r="M87" s="11">
        <f>(L111*C6)+(L112*E6)-L113</f>
        <v>-3.7</v>
      </c>
    </row>
    <row r="88" spans="2:13" ht="10.5">
      <c r="B88" s="6" t="s">
        <v>330</v>
      </c>
      <c r="D88" s="161">
        <f>IF(Bedrijfsgegevens!D26=0,0,((M101*320)+(M103*900)+(M93*1110))/Bedrijfsgegevens!D26)</f>
        <v>0</v>
      </c>
      <c r="E88" s="5"/>
      <c r="F88" s="8" t="s">
        <v>57</v>
      </c>
      <c r="G88" s="162">
        <f>IF(Bedrijfsgegevens!D26=0,0,SUM(L29:L38)/(H6*K6))</f>
        <v>0</v>
      </c>
      <c r="I88" s="6" t="s">
        <v>343</v>
      </c>
      <c r="M88" s="11">
        <f>M87+L114</f>
        <v>3.7299999999999995</v>
      </c>
    </row>
    <row r="89" spans="2:15" ht="10.5">
      <c r="B89" s="6" t="s">
        <v>331</v>
      </c>
      <c r="D89" s="161" t="e">
        <f>IF(Bedrijfsgegevens!D26=0,0,((M101*445)+(M103*1105)+(M93*1345)))/Bedrijfsgegevens!D26</f>
        <v>#DIV/0!</v>
      </c>
      <c r="E89" s="14"/>
      <c r="F89" s="8" t="s">
        <v>59</v>
      </c>
      <c r="G89" s="11">
        <f>SUM(G87:G88)</f>
        <v>0</v>
      </c>
      <c r="H89" s="5"/>
      <c r="I89" s="6" t="s">
        <v>318</v>
      </c>
      <c r="L89" s="5"/>
      <c r="M89" s="6">
        <f>IF(Bedrijfsgegevens!D46&lt;Bedrijfsgegevens!G43,0,(Bedrijfsgegevens!D46-(1.01*Bedrijfsgegevens!G43))*0.357)</f>
        <v>0</v>
      </c>
      <c r="O89" s="163"/>
    </row>
    <row r="90" spans="4:15" ht="10.5">
      <c r="D90" s="157"/>
      <c r="E90" s="14"/>
      <c r="F90" s="157"/>
      <c r="H90" s="11"/>
      <c r="I90" s="6" t="s">
        <v>320</v>
      </c>
      <c r="J90" s="5"/>
      <c r="M90" s="161" t="e">
        <f>((0.77*H6+(17.95*(Bedrijfsgegevens!D27+Bedrijfsgegevens!D28))+(40.65*Bedrijfsgegevens!D29))/Bedrijfsgegevens!D26)</f>
        <v>#DIV/0!</v>
      </c>
      <c r="O90" s="163"/>
    </row>
    <row r="91" spans="2:13" ht="10.5">
      <c r="B91" s="188" t="s">
        <v>60</v>
      </c>
      <c r="E91" s="21" t="s">
        <v>345</v>
      </c>
      <c r="G91" s="8" t="s">
        <v>66</v>
      </c>
      <c r="M91" s="6"/>
    </row>
    <row r="92" spans="2:13" ht="10.5">
      <c r="B92" s="5"/>
      <c r="C92" s="22"/>
      <c r="D92" s="22"/>
      <c r="E92" s="16" t="s">
        <v>344</v>
      </c>
      <c r="F92" s="16" t="s">
        <v>61</v>
      </c>
      <c r="G92" s="22" t="s">
        <v>346</v>
      </c>
      <c r="I92" s="450" t="s">
        <v>347</v>
      </c>
      <c r="M92" s="6"/>
    </row>
    <row r="93" spans="2:13" ht="10.5">
      <c r="B93" s="6" t="s">
        <v>62</v>
      </c>
      <c r="E93" s="164">
        <f>I6</f>
        <v>0</v>
      </c>
      <c r="F93" s="448">
        <v>0.01</v>
      </c>
      <c r="G93" s="449" t="e">
        <f>F93*Bedrijfsgegevens!D26*H6</f>
        <v>#DIV/0!</v>
      </c>
      <c r="I93" s="7" t="s">
        <v>348</v>
      </c>
      <c r="M93" s="6">
        <f>Bedrijfsgegevens!D26*28%</f>
        <v>0</v>
      </c>
    </row>
    <row r="94" spans="2:13" ht="10.5">
      <c r="B94" s="6" t="s">
        <v>538</v>
      </c>
      <c r="E94" s="25" t="e">
        <f>M12</f>
        <v>#DIV/0!</v>
      </c>
      <c r="F94" s="449">
        <v>25</v>
      </c>
      <c r="G94" s="449">
        <f>F94*Bedrijfsgegevens!D26</f>
        <v>0</v>
      </c>
      <c r="I94" s="5"/>
      <c r="M94" s="5"/>
    </row>
    <row r="95" spans="2:13" ht="10.5">
      <c r="B95" s="6" t="s">
        <v>63</v>
      </c>
      <c r="E95" s="164">
        <f>IF(H23+H25=0,0,(J23+J25)/(H23+H25))</f>
        <v>0</v>
      </c>
      <c r="F95" s="448">
        <v>0.01</v>
      </c>
      <c r="G95" s="449">
        <f>F95*(H23+H25)*Bedrijfsgegevens!D26</f>
        <v>0</v>
      </c>
      <c r="I95" s="7" t="s">
        <v>349</v>
      </c>
      <c r="J95" s="8"/>
      <c r="M95" s="11">
        <f>Bedrijfsgegevens!D26*Bedrijfsgegevens!D54*1.1/100</f>
        <v>0</v>
      </c>
    </row>
    <row r="96" spans="2:13" ht="10.5">
      <c r="B96" s="6" t="s">
        <v>537</v>
      </c>
      <c r="E96" s="25">
        <f>H23+H25</f>
        <v>0</v>
      </c>
      <c r="F96" s="165">
        <v>100</v>
      </c>
      <c r="G96" s="449" t="e">
        <f>SUM(L23:L26)/(H23+H25)*100</f>
        <v>#DIV/0!</v>
      </c>
      <c r="I96" s="6" t="s">
        <v>325</v>
      </c>
      <c r="M96" s="6">
        <f>0.5*Bedrijfsgegevens!D54+100</f>
        <v>100</v>
      </c>
    </row>
    <row r="97" spans="7:13" ht="10.5">
      <c r="G97" s="447"/>
      <c r="M97" s="6"/>
    </row>
    <row r="98" spans="2:13" ht="10.5">
      <c r="B98" s="188" t="s">
        <v>329</v>
      </c>
      <c r="C98" s="157"/>
      <c r="E98" s="166" t="s">
        <v>56</v>
      </c>
      <c r="F98" s="166" t="s">
        <v>23</v>
      </c>
      <c r="I98" s="6" t="s">
        <v>350</v>
      </c>
      <c r="M98" s="14">
        <f>Bedrijfsgegevens!D26*M96%</f>
        <v>0</v>
      </c>
    </row>
    <row r="99" spans="2:13" ht="10.5">
      <c r="B99" s="6" t="s">
        <v>58</v>
      </c>
      <c r="C99" s="157"/>
      <c r="E99" s="167">
        <f>41*Bedrijfsgegevens!D26+(Bedrijfsgegevens!D27+Bedrijfsgegevens!D28)*18+Bedrijfsgegevens!D29*9</f>
        <v>0</v>
      </c>
      <c r="F99" s="168">
        <f>IF(Bedrijfsgegevens!D12=0,0,E99/Bedrijfsgegevens!D12)</f>
        <v>0</v>
      </c>
      <c r="G99" s="5"/>
      <c r="I99" s="7" t="s">
        <v>323</v>
      </c>
      <c r="M99" s="169">
        <f>Bedrijfsgegevens!D26*'saldo geit'!M96%*11.65%</f>
        <v>0</v>
      </c>
    </row>
    <row r="100" spans="9:13" ht="10.5">
      <c r="I100" s="6" t="s">
        <v>351</v>
      </c>
      <c r="M100" s="11">
        <f>M98-M99</f>
        <v>0</v>
      </c>
    </row>
    <row r="101" spans="2:13" ht="10.5">
      <c r="B101" s="318" t="s">
        <v>465</v>
      </c>
      <c r="C101" s="5"/>
      <c r="E101" s="166" t="s">
        <v>56</v>
      </c>
      <c r="F101" s="166" t="s">
        <v>23</v>
      </c>
      <c r="I101" s="6" t="s">
        <v>321</v>
      </c>
      <c r="M101" s="169">
        <f>M100-M95</f>
        <v>0</v>
      </c>
    </row>
    <row r="102" spans="2:13" ht="10.5">
      <c r="B102" s="6" t="s">
        <v>20</v>
      </c>
      <c r="C102" s="157"/>
      <c r="E102" s="25" t="e">
        <f>K6*H6</f>
        <v>#DIV/0!</v>
      </c>
      <c r="F102" s="170" t="e">
        <f>E102/(Bedrijfsgegevens!D21+SUM(Bedrijfsgegevens!G22:G24))</f>
        <v>#DIV/0!</v>
      </c>
      <c r="I102" s="6" t="s">
        <v>322</v>
      </c>
      <c r="M102" s="11">
        <f>M100-M101</f>
        <v>0</v>
      </c>
    </row>
    <row r="103" spans="2:13" ht="10.5">
      <c r="B103" s="6" t="s">
        <v>327</v>
      </c>
      <c r="C103" s="157"/>
      <c r="E103" s="14">
        <f>Bedrijfsgegevens!D26+(0.7*Bedrijfsgegevens!D27)+(0.5*Bedrijfsgegevens!D28)+(0.3*Bedrijfsgegevens!D29)</f>
        <v>0</v>
      </c>
      <c r="F103" s="171">
        <f>IF(Bedrijfsgegevens!D26=0,0,E103/Bedrijfsgegevens!D12)</f>
        <v>0</v>
      </c>
      <c r="I103" s="6" t="s">
        <v>324</v>
      </c>
      <c r="M103" s="169">
        <f>Bedrijfsgegevens!D28*8%</f>
        <v>0</v>
      </c>
    </row>
    <row r="104" spans="2:13" ht="10.5">
      <c r="B104" s="6" t="s">
        <v>328</v>
      </c>
      <c r="C104" s="157"/>
      <c r="E104" s="14" t="e">
        <f>(Bedrijfsgegevens!D52*0.13/1000+0.48)*Bedrijfsgegevens!D32</f>
        <v>#DIV/0!</v>
      </c>
      <c r="F104" s="171">
        <f>IF(Bedrijfsgegevens!D12=0,0,E104/Bedrijfsgegevens!D12)</f>
        <v>0</v>
      </c>
      <c r="I104" s="6" t="s">
        <v>326</v>
      </c>
      <c r="M104" s="11">
        <f>M102-M103</f>
        <v>0</v>
      </c>
    </row>
    <row r="105" spans="2:5" ht="10.5">
      <c r="B105" s="6" t="s">
        <v>466</v>
      </c>
      <c r="E105" s="161">
        <f>SUM(F110:F119)</f>
        <v>0</v>
      </c>
    </row>
    <row r="106" spans="2:5" ht="10.5">
      <c r="B106" s="6" t="s">
        <v>467</v>
      </c>
      <c r="E106" s="161" t="e">
        <f>E105/(Bedrijfsgegevens!D8+Bedrijfsgegevens!D9+Bedrijfsgegevens!G8)</f>
        <v>#DIV/0!</v>
      </c>
    </row>
    <row r="107" spans="2:5" ht="10.5">
      <c r="B107" s="6" t="s">
        <v>473</v>
      </c>
      <c r="E107" s="161" t="e">
        <f>(SUM(F110:F113)+F118+F119)/Bedrijfsgegevens!D8</f>
        <v>#DIV/0!</v>
      </c>
    </row>
    <row r="108" spans="2:13" ht="10.5">
      <c r="B108" s="27"/>
      <c r="C108" s="27"/>
      <c r="D108" s="27"/>
      <c r="E108" s="27"/>
      <c r="F108" s="27"/>
      <c r="G108" s="27"/>
      <c r="H108" s="27"/>
      <c r="I108" s="27"/>
      <c r="J108" s="27"/>
      <c r="K108" s="27"/>
      <c r="L108" s="27"/>
      <c r="M108" s="59"/>
    </row>
    <row r="109" spans="2:13" ht="10.5">
      <c r="B109" s="451" t="s">
        <v>468</v>
      </c>
      <c r="C109" s="27"/>
      <c r="D109" s="27"/>
      <c r="E109" s="28" t="s">
        <v>471</v>
      </c>
      <c r="F109" s="28" t="s">
        <v>472</v>
      </c>
      <c r="G109" s="27"/>
      <c r="H109" s="27"/>
      <c r="I109" s="27"/>
      <c r="J109" s="27"/>
      <c r="K109" s="27"/>
      <c r="L109" s="27"/>
      <c r="M109" s="59"/>
    </row>
    <row r="110" spans="2:13" ht="10.5">
      <c r="B110" s="27" t="s">
        <v>539</v>
      </c>
      <c r="C110" s="27"/>
      <c r="D110" s="27"/>
      <c r="E110" s="27">
        <v>0.165</v>
      </c>
      <c r="F110" s="163">
        <f>E110*K6</f>
        <v>0</v>
      </c>
      <c r="G110" s="27"/>
      <c r="H110" s="27"/>
      <c r="I110" s="27"/>
      <c r="J110" s="28" t="s">
        <v>454</v>
      </c>
      <c r="K110" s="28" t="s">
        <v>456</v>
      </c>
      <c r="L110" s="111" t="s">
        <v>455</v>
      </c>
      <c r="M110" s="59"/>
    </row>
    <row r="111" spans="2:13" ht="10.5">
      <c r="B111" s="27" t="s">
        <v>515</v>
      </c>
      <c r="C111" s="27"/>
      <c r="D111" s="27"/>
      <c r="E111" s="27">
        <v>0.047</v>
      </c>
      <c r="F111" s="163">
        <f>E111*Bedrijfsgegevens!D27</f>
        <v>0</v>
      </c>
      <c r="G111" s="27"/>
      <c r="H111" s="27"/>
      <c r="I111" s="27"/>
      <c r="J111" s="27"/>
      <c r="K111" s="28" t="s">
        <v>457</v>
      </c>
      <c r="L111" s="364">
        <v>3.7</v>
      </c>
      <c r="M111" s="59"/>
    </row>
    <row r="112" spans="2:13" ht="10.5">
      <c r="B112" s="27" t="s">
        <v>482</v>
      </c>
      <c r="C112" s="27"/>
      <c r="D112" s="27"/>
      <c r="E112" s="27">
        <v>0.047</v>
      </c>
      <c r="F112" s="163">
        <f>E112*Bedrijfsgegevens!D28</f>
        <v>0</v>
      </c>
      <c r="G112" s="27"/>
      <c r="H112" s="27"/>
      <c r="I112" s="27"/>
      <c r="J112" s="27"/>
      <c r="K112" s="28" t="s">
        <v>459</v>
      </c>
      <c r="L112" s="364">
        <v>6.2</v>
      </c>
      <c r="M112" s="59"/>
    </row>
    <row r="113" spans="2:13" ht="10.5">
      <c r="B113" s="27" t="s">
        <v>483</v>
      </c>
      <c r="C113" s="27"/>
      <c r="D113" s="27"/>
      <c r="E113" s="27">
        <v>0.189</v>
      </c>
      <c r="F113" s="163">
        <f>E113*Bedrijfsgegevens!D29</f>
        <v>0</v>
      </c>
      <c r="G113" s="27"/>
      <c r="H113" s="27"/>
      <c r="I113" s="27"/>
      <c r="J113" s="27"/>
      <c r="K113" s="28" t="s">
        <v>458</v>
      </c>
      <c r="L113" s="364">
        <v>3.7</v>
      </c>
      <c r="M113" s="59"/>
    </row>
    <row r="114" spans="2:13" ht="10.5">
      <c r="B114" s="27"/>
      <c r="C114" s="27"/>
      <c r="D114" s="27"/>
      <c r="E114" s="27"/>
      <c r="F114" s="163"/>
      <c r="G114" s="27"/>
      <c r="H114" s="27"/>
      <c r="I114" s="27"/>
      <c r="J114" s="27"/>
      <c r="K114" s="28" t="s">
        <v>460</v>
      </c>
      <c r="L114" s="111">
        <v>7.43</v>
      </c>
      <c r="M114" s="59"/>
    </row>
    <row r="115" spans="2:13" ht="10.5">
      <c r="B115" s="27" t="s">
        <v>469</v>
      </c>
      <c r="C115" s="27"/>
      <c r="D115" s="27"/>
      <c r="E115" s="27">
        <v>0.247</v>
      </c>
      <c r="F115" s="163">
        <f>E115*Bedrijfsgegevens!D9</f>
        <v>0</v>
      </c>
      <c r="G115" s="27"/>
      <c r="H115" s="28"/>
      <c r="I115" s="27"/>
      <c r="J115" s="27"/>
      <c r="K115" s="27"/>
      <c r="L115" s="27"/>
      <c r="M115" s="59"/>
    </row>
    <row r="116" spans="2:13" ht="10.5">
      <c r="B116" s="27" t="s">
        <v>470</v>
      </c>
      <c r="C116" s="27"/>
      <c r="D116" s="27"/>
      <c r="E116" s="27">
        <v>0.033</v>
      </c>
      <c r="F116" s="163">
        <f>E116*Bedrijfsgegevens!G8</f>
        <v>0</v>
      </c>
      <c r="G116" s="27"/>
      <c r="H116" s="28"/>
      <c r="I116" s="27"/>
      <c r="J116" s="27"/>
      <c r="K116" s="27"/>
      <c r="L116" s="27"/>
      <c r="M116" s="59"/>
    </row>
    <row r="117" spans="2:13" ht="10.5">
      <c r="B117" s="27"/>
      <c r="C117" s="27"/>
      <c r="D117" s="27"/>
      <c r="E117" s="27"/>
      <c r="F117" s="163"/>
      <c r="G117" s="27"/>
      <c r="H117" s="28"/>
      <c r="I117" s="27"/>
      <c r="J117" s="27"/>
      <c r="K117" s="27"/>
      <c r="L117" s="27"/>
      <c r="M117" s="59"/>
    </row>
    <row r="118" spans="2:13" ht="10.5">
      <c r="B118" s="27" t="s">
        <v>313</v>
      </c>
      <c r="C118" s="27"/>
      <c r="D118" s="27"/>
      <c r="E118" s="27">
        <v>0.98</v>
      </c>
      <c r="F118" s="163">
        <f>E118*Bedrijfsgegevens!D21</f>
        <v>0</v>
      </c>
      <c r="G118" s="27"/>
      <c r="H118" s="28"/>
      <c r="I118" s="27"/>
      <c r="J118" s="27"/>
      <c r="K118" s="27"/>
      <c r="L118" s="27"/>
      <c r="M118" s="59"/>
    </row>
    <row r="119" spans="2:13" ht="10.5">
      <c r="B119" s="27" t="s">
        <v>309</v>
      </c>
      <c r="C119" s="27"/>
      <c r="D119" s="27"/>
      <c r="E119" s="27">
        <v>0.87</v>
      </c>
      <c r="F119" s="163">
        <f>E119*Bedrijfsgegevens!G22</f>
        <v>0</v>
      </c>
      <c r="G119" s="27"/>
      <c r="H119" s="27"/>
      <c r="I119" s="27"/>
      <c r="J119" s="27"/>
      <c r="K119" s="27"/>
      <c r="L119" s="27"/>
      <c r="M119" s="59"/>
    </row>
    <row r="120" spans="2:13" ht="10.5">
      <c r="B120" s="27"/>
      <c r="C120" s="27"/>
      <c r="D120" s="27"/>
      <c r="E120" s="27"/>
      <c r="F120" s="27"/>
      <c r="G120" s="27"/>
      <c r="H120" s="27"/>
      <c r="I120" s="27"/>
      <c r="J120" s="27"/>
      <c r="K120" s="27"/>
      <c r="L120" s="27"/>
      <c r="M120" s="59"/>
    </row>
    <row r="121" spans="2:13" ht="10.5">
      <c r="B121" s="27"/>
      <c r="C121" s="27"/>
      <c r="D121" s="27"/>
      <c r="E121" s="27"/>
      <c r="F121" s="27"/>
      <c r="G121" s="27"/>
      <c r="H121" s="27"/>
      <c r="I121" s="27"/>
      <c r="J121" s="27"/>
      <c r="K121" s="27"/>
      <c r="L121" s="27"/>
      <c r="M121" s="59"/>
    </row>
    <row r="122" spans="2:13" ht="10.5">
      <c r="B122" s="27"/>
      <c r="C122" s="27"/>
      <c r="D122" s="27"/>
      <c r="E122" s="27"/>
      <c r="F122" s="27"/>
      <c r="G122" s="27"/>
      <c r="H122" s="27"/>
      <c r="I122" s="27"/>
      <c r="J122" s="27"/>
      <c r="K122" s="27"/>
      <c r="L122" s="27"/>
      <c r="M122" s="59"/>
    </row>
    <row r="123" spans="2:13" ht="10.5">
      <c r="B123" s="27"/>
      <c r="C123" s="27"/>
      <c r="D123" s="27"/>
      <c r="E123" s="27"/>
      <c r="F123" s="27"/>
      <c r="G123" s="27"/>
      <c r="H123" s="27"/>
      <c r="I123" s="27"/>
      <c r="J123" s="27"/>
      <c r="K123" s="27"/>
      <c r="L123" s="27"/>
      <c r="M123" s="59"/>
    </row>
    <row r="124" spans="2:13" ht="10.5">
      <c r="B124" s="27"/>
      <c r="C124" s="27"/>
      <c r="D124" s="27"/>
      <c r="E124" s="27"/>
      <c r="F124" s="27"/>
      <c r="G124" s="27"/>
      <c r="H124" s="27"/>
      <c r="I124" s="27"/>
      <c r="J124" s="27"/>
      <c r="K124" s="27"/>
      <c r="L124" s="27"/>
      <c r="M124" s="59"/>
    </row>
    <row r="125" spans="2:13" ht="10.5">
      <c r="B125" s="27"/>
      <c r="C125" s="27"/>
      <c r="D125" s="27"/>
      <c r="E125" s="27"/>
      <c r="F125" s="27"/>
      <c r="G125" s="27"/>
      <c r="H125" s="27"/>
      <c r="I125" s="27"/>
      <c r="J125" s="27"/>
      <c r="K125" s="27"/>
      <c r="L125" s="27"/>
      <c r="M125" s="59"/>
    </row>
    <row r="126" spans="2:13" ht="10.5">
      <c r="B126" s="27"/>
      <c r="C126" s="27"/>
      <c r="D126" s="27"/>
      <c r="E126" s="27"/>
      <c r="F126" s="27"/>
      <c r="G126" s="27"/>
      <c r="H126" s="27"/>
      <c r="I126" s="27"/>
      <c r="J126" s="27"/>
      <c r="K126" s="27"/>
      <c r="L126" s="27"/>
      <c r="M126" s="59"/>
    </row>
    <row r="127" spans="2:13" ht="10.5">
      <c r="B127" s="27"/>
      <c r="C127" s="27"/>
      <c r="D127" s="27"/>
      <c r="E127" s="27"/>
      <c r="F127" s="27"/>
      <c r="G127" s="27"/>
      <c r="H127" s="27"/>
      <c r="I127" s="27"/>
      <c r="J127" s="27"/>
      <c r="K127" s="27"/>
      <c r="L127" s="27"/>
      <c r="M127" s="59"/>
    </row>
    <row r="128" spans="2:13" ht="10.5">
      <c r="B128" s="27"/>
      <c r="C128" s="27"/>
      <c r="D128" s="27"/>
      <c r="E128" s="27"/>
      <c r="F128" s="27"/>
      <c r="G128" s="27"/>
      <c r="H128" s="27"/>
      <c r="I128" s="27"/>
      <c r="J128" s="27"/>
      <c r="K128" s="27"/>
      <c r="L128" s="27"/>
      <c r="M128" s="59"/>
    </row>
    <row r="129" spans="2:13" ht="10.5">
      <c r="B129" s="27"/>
      <c r="C129" s="27"/>
      <c r="D129" s="27"/>
      <c r="E129" s="27"/>
      <c r="F129" s="27"/>
      <c r="G129" s="27"/>
      <c r="H129" s="27"/>
      <c r="I129" s="27"/>
      <c r="J129" s="27"/>
      <c r="K129" s="27"/>
      <c r="L129" s="27"/>
      <c r="M129" s="59"/>
    </row>
    <row r="130" spans="2:13" ht="10.5">
      <c r="B130" s="27"/>
      <c r="C130" s="27"/>
      <c r="D130" s="27"/>
      <c r="E130" s="27"/>
      <c r="F130" s="27"/>
      <c r="G130" s="27"/>
      <c r="H130" s="27"/>
      <c r="I130" s="27"/>
      <c r="J130" s="27"/>
      <c r="K130" s="27"/>
      <c r="L130" s="27"/>
      <c r="M130" s="59"/>
    </row>
    <row r="131" spans="2:13" ht="10.5">
      <c r="B131" s="27"/>
      <c r="C131" s="27"/>
      <c r="D131" s="27"/>
      <c r="E131" s="27"/>
      <c r="F131" s="27"/>
      <c r="G131" s="27"/>
      <c r="H131" s="27"/>
      <c r="I131" s="27"/>
      <c r="J131" s="27"/>
      <c r="K131" s="27"/>
      <c r="L131" s="27"/>
      <c r="M131" s="59"/>
    </row>
    <row r="132" spans="2:13" ht="10.5">
      <c r="B132" s="27"/>
      <c r="C132" s="27"/>
      <c r="D132" s="27"/>
      <c r="E132" s="27"/>
      <c r="F132" s="27"/>
      <c r="G132" s="27"/>
      <c r="H132" s="27"/>
      <c r="I132" s="27"/>
      <c r="J132" s="27"/>
      <c r="K132" s="27"/>
      <c r="L132" s="27"/>
      <c r="M132" s="59"/>
    </row>
    <row r="133" spans="2:13" ht="10.5">
      <c r="B133" s="27"/>
      <c r="C133" s="27"/>
      <c r="D133" s="27"/>
      <c r="E133" s="27"/>
      <c r="F133" s="27"/>
      <c r="G133" s="27"/>
      <c r="H133" s="27"/>
      <c r="I133" s="27"/>
      <c r="J133" s="27"/>
      <c r="K133" s="27"/>
      <c r="L133" s="27"/>
      <c r="M133" s="59"/>
    </row>
    <row r="134" spans="2:13" ht="10.5">
      <c r="B134" s="27"/>
      <c r="C134" s="27"/>
      <c r="D134" s="27"/>
      <c r="E134" s="27"/>
      <c r="F134" s="27"/>
      <c r="G134" s="27"/>
      <c r="H134" s="27"/>
      <c r="I134" s="27"/>
      <c r="J134" s="27"/>
      <c r="K134" s="27"/>
      <c r="L134" s="27"/>
      <c r="M134" s="59"/>
    </row>
    <row r="135" spans="2:13" ht="10.5">
      <c r="B135" s="27"/>
      <c r="C135" s="27"/>
      <c r="D135" s="27"/>
      <c r="E135" s="27"/>
      <c r="F135" s="27"/>
      <c r="G135" s="27"/>
      <c r="H135" s="27"/>
      <c r="I135" s="27"/>
      <c r="J135" s="27"/>
      <c r="K135" s="27"/>
      <c r="L135" s="27"/>
      <c r="M135" s="59"/>
    </row>
    <row r="136" spans="2:13" ht="10.5">
      <c r="B136" s="27"/>
      <c r="C136" s="27"/>
      <c r="D136" s="27"/>
      <c r="E136" s="27"/>
      <c r="F136" s="27"/>
      <c r="G136" s="27"/>
      <c r="H136" s="27"/>
      <c r="I136" s="27"/>
      <c r="J136" s="27"/>
      <c r="K136" s="27"/>
      <c r="L136" s="27"/>
      <c r="M136" s="59"/>
    </row>
    <row r="137" spans="2:13" ht="10.5">
      <c r="B137" s="27"/>
      <c r="C137" s="27"/>
      <c r="D137" s="27"/>
      <c r="E137" s="27"/>
      <c r="F137" s="27"/>
      <c r="G137" s="27"/>
      <c r="H137" s="27"/>
      <c r="I137" s="27"/>
      <c r="J137" s="27"/>
      <c r="K137" s="27"/>
      <c r="L137" s="27"/>
      <c r="M137" s="59"/>
    </row>
    <row r="138" spans="2:13" ht="10.5">
      <c r="B138" s="27"/>
      <c r="C138" s="27"/>
      <c r="D138" s="27"/>
      <c r="E138" s="27"/>
      <c r="F138" s="27"/>
      <c r="G138" s="27"/>
      <c r="H138" s="27"/>
      <c r="I138" s="27"/>
      <c r="J138" s="27"/>
      <c r="K138" s="27"/>
      <c r="L138" s="27"/>
      <c r="M138" s="59"/>
    </row>
    <row r="139" spans="2:13" ht="10.5">
      <c r="B139" s="27"/>
      <c r="C139" s="27"/>
      <c r="D139" s="27"/>
      <c r="E139" s="27"/>
      <c r="F139" s="27"/>
      <c r="G139" s="27"/>
      <c r="H139" s="27"/>
      <c r="I139" s="27"/>
      <c r="J139" s="27"/>
      <c r="K139" s="27"/>
      <c r="L139" s="27"/>
      <c r="M139" s="59"/>
    </row>
    <row r="140" spans="2:13" ht="10.5">
      <c r="B140" s="27"/>
      <c r="C140" s="27"/>
      <c r="D140" s="27"/>
      <c r="E140" s="27"/>
      <c r="F140" s="27"/>
      <c r="G140" s="27"/>
      <c r="H140" s="27"/>
      <c r="I140" s="27"/>
      <c r="J140" s="27"/>
      <c r="K140" s="27"/>
      <c r="L140" s="27"/>
      <c r="M140" s="59"/>
    </row>
    <row r="141" spans="2:13" ht="10.5">
      <c r="B141" s="27"/>
      <c r="C141" s="27"/>
      <c r="D141" s="27"/>
      <c r="E141" s="27"/>
      <c r="F141" s="27"/>
      <c r="G141" s="27"/>
      <c r="H141" s="27"/>
      <c r="I141" s="27"/>
      <c r="J141" s="27"/>
      <c r="K141" s="27"/>
      <c r="L141" s="27"/>
      <c r="M141" s="59"/>
    </row>
    <row r="142" spans="2:13" ht="10.5">
      <c r="B142" s="27"/>
      <c r="C142" s="27"/>
      <c r="D142" s="27"/>
      <c r="E142" s="27"/>
      <c r="F142" s="27"/>
      <c r="G142" s="27"/>
      <c r="H142" s="27"/>
      <c r="I142" s="27"/>
      <c r="J142" s="27"/>
      <c r="K142" s="27"/>
      <c r="L142" s="27"/>
      <c r="M142" s="59"/>
    </row>
    <row r="143" spans="2:13" ht="10.5">
      <c r="B143" s="27"/>
      <c r="C143" s="27"/>
      <c r="D143" s="27"/>
      <c r="E143" s="27"/>
      <c r="F143" s="27"/>
      <c r="G143" s="27"/>
      <c r="H143" s="27"/>
      <c r="I143" s="27"/>
      <c r="J143" s="27"/>
      <c r="K143" s="27"/>
      <c r="L143" s="27"/>
      <c r="M143" s="59"/>
    </row>
    <row r="144" spans="2:13" ht="10.5">
      <c r="B144" s="27"/>
      <c r="C144" s="27"/>
      <c r="D144" s="27"/>
      <c r="E144" s="27"/>
      <c r="F144" s="27"/>
      <c r="G144" s="27"/>
      <c r="H144" s="27"/>
      <c r="I144" s="27"/>
      <c r="J144" s="27"/>
      <c r="K144" s="27"/>
      <c r="L144" s="27"/>
      <c r="M144" s="59"/>
    </row>
    <row r="145" spans="2:13" ht="10.5">
      <c r="B145" s="27"/>
      <c r="C145" s="27"/>
      <c r="D145" s="27"/>
      <c r="E145" s="27"/>
      <c r="F145" s="27"/>
      <c r="G145" s="27"/>
      <c r="H145" s="27"/>
      <c r="I145" s="27"/>
      <c r="J145" s="27"/>
      <c r="K145" s="27"/>
      <c r="L145" s="27"/>
      <c r="M145" s="59"/>
    </row>
    <row r="146" spans="2:13" ht="10.5">
      <c r="B146" s="27"/>
      <c r="C146" s="27"/>
      <c r="D146" s="27"/>
      <c r="E146" s="27"/>
      <c r="F146" s="27"/>
      <c r="G146" s="27"/>
      <c r="H146" s="27"/>
      <c r="I146" s="27"/>
      <c r="J146" s="27"/>
      <c r="K146" s="27"/>
      <c r="L146" s="27"/>
      <c r="M146" s="59"/>
    </row>
    <row r="147" spans="2:13" ht="10.5">
      <c r="B147" s="27"/>
      <c r="C147" s="27"/>
      <c r="D147" s="27"/>
      <c r="E147" s="27"/>
      <c r="F147" s="27"/>
      <c r="G147" s="27"/>
      <c r="H147" s="27"/>
      <c r="I147" s="27"/>
      <c r="J147" s="27"/>
      <c r="K147" s="27"/>
      <c r="L147" s="27"/>
      <c r="M147" s="59"/>
    </row>
    <row r="148" spans="2:13" ht="10.5">
      <c r="B148" s="27"/>
      <c r="C148" s="27"/>
      <c r="D148" s="27"/>
      <c r="E148" s="27"/>
      <c r="F148" s="27"/>
      <c r="G148" s="27"/>
      <c r="H148" s="27"/>
      <c r="I148" s="27"/>
      <c r="J148" s="27"/>
      <c r="K148" s="27"/>
      <c r="L148" s="27"/>
      <c r="M148" s="59"/>
    </row>
    <row r="149" spans="2:13" ht="10.5">
      <c r="B149" s="27"/>
      <c r="C149" s="27"/>
      <c r="D149" s="27"/>
      <c r="E149" s="27"/>
      <c r="F149" s="27"/>
      <c r="G149" s="27"/>
      <c r="H149" s="27"/>
      <c r="I149" s="27"/>
      <c r="J149" s="27"/>
      <c r="K149" s="27"/>
      <c r="L149" s="27"/>
      <c r="M149" s="59"/>
    </row>
    <row r="150" spans="2:13" ht="10.5">
      <c r="B150" s="27"/>
      <c r="C150" s="27"/>
      <c r="D150" s="27"/>
      <c r="E150" s="27"/>
      <c r="F150" s="27"/>
      <c r="G150" s="27"/>
      <c r="H150" s="27"/>
      <c r="I150" s="27"/>
      <c r="J150" s="27"/>
      <c r="K150" s="27"/>
      <c r="L150" s="27"/>
      <c r="M150" s="59"/>
    </row>
    <row r="151" spans="2:13" ht="10.5">
      <c r="B151" s="27"/>
      <c r="C151" s="27"/>
      <c r="D151" s="27"/>
      <c r="E151" s="27"/>
      <c r="F151" s="27"/>
      <c r="G151" s="27"/>
      <c r="H151" s="27"/>
      <c r="I151" s="27"/>
      <c r="J151" s="27"/>
      <c r="K151" s="27"/>
      <c r="L151" s="27"/>
      <c r="M151" s="59"/>
    </row>
    <row r="152" spans="2:13" ht="10.5">
      <c r="B152" s="27"/>
      <c r="C152" s="27"/>
      <c r="D152" s="27"/>
      <c r="E152" s="27"/>
      <c r="F152" s="27"/>
      <c r="G152" s="27"/>
      <c r="H152" s="27"/>
      <c r="I152" s="27"/>
      <c r="J152" s="27"/>
      <c r="K152" s="27"/>
      <c r="L152" s="27"/>
      <c r="M152" s="59"/>
    </row>
    <row r="153" spans="2:13" ht="10.5">
      <c r="B153" s="27"/>
      <c r="C153" s="27"/>
      <c r="D153" s="27"/>
      <c r="E153" s="27"/>
      <c r="F153" s="27"/>
      <c r="G153" s="27"/>
      <c r="H153" s="27"/>
      <c r="I153" s="27"/>
      <c r="J153" s="27"/>
      <c r="K153" s="27"/>
      <c r="L153" s="27"/>
      <c r="M153" s="59"/>
    </row>
    <row r="154" spans="2:13" ht="10.5">
      <c r="B154" s="27"/>
      <c r="C154" s="27"/>
      <c r="D154" s="27"/>
      <c r="E154" s="27"/>
      <c r="F154" s="27"/>
      <c r="G154" s="27"/>
      <c r="H154" s="27"/>
      <c r="I154" s="27"/>
      <c r="J154" s="27"/>
      <c r="K154" s="27"/>
      <c r="L154" s="27"/>
      <c r="M154" s="59"/>
    </row>
    <row r="155" spans="2:13" ht="10.5">
      <c r="B155" s="27"/>
      <c r="C155" s="27"/>
      <c r="D155" s="27"/>
      <c r="E155" s="27"/>
      <c r="F155" s="27"/>
      <c r="G155" s="27"/>
      <c r="H155" s="27"/>
      <c r="I155" s="27"/>
      <c r="J155" s="27"/>
      <c r="K155" s="27"/>
      <c r="L155" s="27"/>
      <c r="M155" s="59"/>
    </row>
    <row r="156" spans="2:13" ht="10.5">
      <c r="B156" s="27"/>
      <c r="C156" s="27"/>
      <c r="D156" s="27"/>
      <c r="E156" s="27"/>
      <c r="F156" s="27"/>
      <c r="G156" s="27"/>
      <c r="H156" s="27"/>
      <c r="I156" s="27"/>
      <c r="J156" s="27"/>
      <c r="K156" s="27"/>
      <c r="L156" s="27"/>
      <c r="M156" s="59"/>
    </row>
    <row r="157" spans="2:13" ht="10.5">
      <c r="B157" s="27"/>
      <c r="C157" s="27"/>
      <c r="D157" s="27"/>
      <c r="E157" s="27"/>
      <c r="F157" s="27"/>
      <c r="G157" s="27"/>
      <c r="H157" s="27"/>
      <c r="I157" s="27"/>
      <c r="J157" s="27"/>
      <c r="K157" s="27"/>
      <c r="L157" s="27"/>
      <c r="M157" s="59"/>
    </row>
    <row r="158" spans="2:13" ht="10.5">
      <c r="B158" s="27"/>
      <c r="C158" s="27"/>
      <c r="D158" s="27"/>
      <c r="E158" s="27"/>
      <c r="F158" s="27"/>
      <c r="G158" s="27"/>
      <c r="H158" s="27"/>
      <c r="I158" s="27"/>
      <c r="J158" s="27"/>
      <c r="K158" s="27"/>
      <c r="L158" s="27"/>
      <c r="M158" s="59"/>
    </row>
    <row r="159" spans="2:13" ht="10.5">
      <c r="B159" s="27"/>
      <c r="C159" s="27"/>
      <c r="D159" s="27"/>
      <c r="E159" s="27"/>
      <c r="F159" s="27"/>
      <c r="G159" s="27"/>
      <c r="H159" s="27"/>
      <c r="I159" s="27"/>
      <c r="J159" s="27"/>
      <c r="K159" s="27"/>
      <c r="L159" s="27"/>
      <c r="M159" s="59"/>
    </row>
    <row r="160" spans="2:13" ht="10.5">
      <c r="B160" s="27"/>
      <c r="C160" s="27"/>
      <c r="D160" s="27"/>
      <c r="E160" s="27"/>
      <c r="F160" s="27"/>
      <c r="G160" s="27"/>
      <c r="H160" s="27"/>
      <c r="I160" s="27"/>
      <c r="J160" s="27"/>
      <c r="K160" s="27"/>
      <c r="L160" s="27"/>
      <c r="M160" s="59"/>
    </row>
    <row r="161" spans="2:13" ht="10.5">
      <c r="B161" s="27"/>
      <c r="C161" s="27"/>
      <c r="D161" s="27"/>
      <c r="E161" s="27"/>
      <c r="F161" s="27"/>
      <c r="G161" s="27"/>
      <c r="H161" s="27"/>
      <c r="I161" s="27"/>
      <c r="J161" s="27"/>
      <c r="K161" s="27"/>
      <c r="L161" s="27"/>
      <c r="M161" s="59"/>
    </row>
    <row r="162" spans="2:13" ht="10.5">
      <c r="B162" s="27"/>
      <c r="C162" s="27"/>
      <c r="D162" s="27"/>
      <c r="E162" s="27"/>
      <c r="F162" s="27"/>
      <c r="G162" s="27"/>
      <c r="H162" s="27"/>
      <c r="I162" s="27"/>
      <c r="J162" s="27"/>
      <c r="K162" s="27"/>
      <c r="L162" s="27"/>
      <c r="M162" s="59"/>
    </row>
    <row r="163" spans="2:13" ht="10.5">
      <c r="B163" s="27"/>
      <c r="C163" s="27"/>
      <c r="D163" s="27"/>
      <c r="E163" s="27"/>
      <c r="F163" s="27"/>
      <c r="G163" s="27"/>
      <c r="H163" s="27"/>
      <c r="I163" s="27"/>
      <c r="J163" s="27"/>
      <c r="K163" s="27"/>
      <c r="L163" s="27"/>
      <c r="M163" s="59"/>
    </row>
    <row r="164" spans="2:13" ht="10.5">
      <c r="B164" s="27"/>
      <c r="C164" s="27"/>
      <c r="D164" s="27"/>
      <c r="E164" s="27"/>
      <c r="F164" s="27"/>
      <c r="G164" s="27"/>
      <c r="H164" s="27"/>
      <c r="I164" s="27"/>
      <c r="J164" s="27"/>
      <c r="K164" s="27"/>
      <c r="L164" s="27"/>
      <c r="M164" s="59"/>
    </row>
    <row r="165" spans="2:13" ht="10.5">
      <c r="B165" s="27"/>
      <c r="C165" s="27"/>
      <c r="D165" s="27"/>
      <c r="E165" s="27"/>
      <c r="F165" s="27"/>
      <c r="G165" s="27"/>
      <c r="H165" s="27"/>
      <c r="I165" s="27"/>
      <c r="J165" s="27"/>
      <c r="K165" s="27"/>
      <c r="L165" s="27"/>
      <c r="M165" s="59"/>
    </row>
    <row r="166" spans="2:13" ht="10.5">
      <c r="B166" s="27"/>
      <c r="C166" s="27"/>
      <c r="D166" s="27"/>
      <c r="E166" s="27"/>
      <c r="F166" s="27"/>
      <c r="G166" s="27"/>
      <c r="H166" s="27"/>
      <c r="I166" s="27"/>
      <c r="J166" s="27"/>
      <c r="K166" s="27"/>
      <c r="L166" s="27"/>
      <c r="M166" s="59"/>
    </row>
    <row r="167" spans="2:13" ht="10.5">
      <c r="B167" s="27"/>
      <c r="C167" s="27"/>
      <c r="D167" s="27"/>
      <c r="E167" s="27"/>
      <c r="F167" s="27"/>
      <c r="G167" s="27"/>
      <c r="H167" s="27"/>
      <c r="I167" s="27"/>
      <c r="J167" s="27"/>
      <c r="K167" s="27"/>
      <c r="L167" s="27"/>
      <c r="M167" s="59"/>
    </row>
    <row r="168" spans="2:13" ht="10.5">
      <c r="B168" s="27"/>
      <c r="C168" s="27"/>
      <c r="D168" s="27"/>
      <c r="E168" s="27"/>
      <c r="F168" s="27"/>
      <c r="G168" s="27"/>
      <c r="H168" s="27"/>
      <c r="I168" s="27"/>
      <c r="J168" s="27"/>
      <c r="K168" s="27"/>
      <c r="L168" s="27"/>
      <c r="M168" s="59"/>
    </row>
    <row r="169" spans="2:13" ht="10.5">
      <c r="B169" s="27"/>
      <c r="C169" s="27"/>
      <c r="D169" s="27"/>
      <c r="E169" s="27"/>
      <c r="F169" s="27"/>
      <c r="G169" s="27"/>
      <c r="H169" s="27"/>
      <c r="I169" s="27"/>
      <c r="J169" s="27"/>
      <c r="K169" s="27"/>
      <c r="L169" s="27"/>
      <c r="M169" s="59"/>
    </row>
    <row r="170" spans="2:13" ht="10.5">
      <c r="B170" s="27"/>
      <c r="C170" s="27"/>
      <c r="D170" s="27"/>
      <c r="E170" s="27"/>
      <c r="F170" s="27"/>
      <c r="G170" s="27"/>
      <c r="H170" s="27"/>
      <c r="I170" s="27"/>
      <c r="J170" s="27"/>
      <c r="K170" s="27"/>
      <c r="L170" s="27"/>
      <c r="M170" s="59"/>
    </row>
    <row r="171" spans="2:12" ht="10.5">
      <c r="B171" s="27"/>
      <c r="C171" s="27"/>
      <c r="D171" s="27"/>
      <c r="E171" s="27"/>
      <c r="F171" s="27"/>
      <c r="G171" s="27"/>
      <c r="H171" s="27"/>
      <c r="I171" s="27"/>
      <c r="J171" s="27"/>
      <c r="K171" s="27"/>
      <c r="L171" s="27"/>
    </row>
  </sheetData>
  <sheetProtection password="CCB6" sheet="1"/>
  <mergeCells count="4">
    <mergeCell ref="D7:E7"/>
    <mergeCell ref="F7:G7"/>
    <mergeCell ref="E62:F62"/>
    <mergeCell ref="I3:J3"/>
  </mergeCells>
  <printOptions/>
  <pageMargins left="0.7" right="0.6" top="0.45" bottom="0.35" header="0.45" footer="0.36"/>
  <pageSetup firstPageNumber="1" useFirstPageNumber="1" horizontalDpi="300" verticalDpi="300" orientation="portrait" paperSize="9" r:id="rId3"/>
  <headerFooter alignWithMargins="0">
    <oddFooter>&amp;C&amp;A&amp;RPagina &amp;P</oddFooter>
  </headerFooter>
  <rowBreaks count="1" manualBreakCount="1">
    <brk id="59" min="1" max="12" man="1"/>
  </rowBreaks>
  <legacyDrawing r:id="rId2"/>
</worksheet>
</file>

<file path=xl/worksheets/sheet3.xml><?xml version="1.0" encoding="utf-8"?>
<worksheet xmlns="http://schemas.openxmlformats.org/spreadsheetml/2006/main" xmlns:r="http://schemas.openxmlformats.org/officeDocument/2006/relationships">
  <dimension ref="B1:S71"/>
  <sheetViews>
    <sheetView zoomScalePageLayoutView="0" workbookViewId="0" topLeftCell="A1">
      <selection activeCell="A1" sqref="A1"/>
    </sheetView>
  </sheetViews>
  <sheetFormatPr defaultColWidth="9.140625" defaultRowHeight="12.75"/>
  <cols>
    <col min="1" max="1" width="7.140625" style="27" customWidth="1"/>
    <col min="2" max="2" width="13.421875" style="5" customWidth="1"/>
    <col min="3" max="3" width="13.8515625" style="5" customWidth="1"/>
    <col min="4" max="4" width="7.28125" style="5" bestFit="1" customWidth="1"/>
    <col min="5" max="5" width="11.140625" style="5" customWidth="1"/>
    <col min="6" max="6" width="9.140625" style="5" customWidth="1"/>
    <col min="7" max="7" width="10.140625" style="5" customWidth="1"/>
    <col min="8" max="8" width="10.00390625" style="5" customWidth="1"/>
    <col min="9" max="9" width="10.140625" style="5" customWidth="1"/>
    <col min="10" max="11" width="9.140625" style="27" customWidth="1"/>
    <col min="12" max="12" width="21.00390625" style="27" customWidth="1"/>
    <col min="13" max="13" width="12.140625" style="27" bestFit="1" customWidth="1"/>
    <col min="14" max="14" width="7.28125" style="27" bestFit="1" customWidth="1"/>
    <col min="15" max="15" width="9.57421875" style="27" customWidth="1"/>
    <col min="16" max="16" width="9.140625" style="27" customWidth="1"/>
    <col min="17" max="19" width="8.28125" style="5" customWidth="1"/>
    <col min="20" max="16384" width="9.140625" style="5" customWidth="1"/>
  </cols>
  <sheetData>
    <row r="1" spans="2:9" ht="10.5">
      <c r="B1" s="2" t="s">
        <v>27</v>
      </c>
      <c r="C1" s="2"/>
      <c r="D1" s="27"/>
      <c r="E1" s="2"/>
      <c r="F1" s="2" t="s">
        <v>402</v>
      </c>
      <c r="G1" s="27"/>
      <c r="H1" s="27"/>
      <c r="I1" s="27"/>
    </row>
    <row r="2" spans="2:8" ht="12.75">
      <c r="B2" s="1" t="s">
        <v>168</v>
      </c>
      <c r="C2" s="344">
        <f>Bedrijfsgegevens!C2</f>
        <v>0</v>
      </c>
      <c r="D2" s="172"/>
      <c r="E2" s="173" t="str">
        <f>Bedrijfsgegevens!D2</f>
        <v>Jaar</v>
      </c>
      <c r="F2" s="174">
        <f>Bedrijfsgegevens!E2</f>
        <v>0</v>
      </c>
      <c r="G2" s="55" t="s">
        <v>28</v>
      </c>
      <c r="H2" s="347">
        <f ca="1">NOW()</f>
        <v>41452.487688657406</v>
      </c>
    </row>
    <row r="3" spans="2:9" ht="12" customHeight="1">
      <c r="B3" s="32" t="s">
        <v>353</v>
      </c>
      <c r="C3" s="31"/>
      <c r="D3" s="31"/>
      <c r="F3" s="8" t="s">
        <v>340</v>
      </c>
      <c r="G3" s="175">
        <f>Bedrijfsgegevens!F3</f>
        <v>0</v>
      </c>
      <c r="I3" s="35"/>
    </row>
    <row r="4" spans="2:9" ht="12" customHeight="1">
      <c r="B4" s="176"/>
      <c r="C4" s="177"/>
      <c r="D4" s="176"/>
      <c r="E4" s="178" t="s">
        <v>67</v>
      </c>
      <c r="F4" s="473" t="s">
        <v>68</v>
      </c>
      <c r="G4" s="473"/>
      <c r="H4" s="473" t="s">
        <v>69</v>
      </c>
      <c r="I4" s="473"/>
    </row>
    <row r="5" spans="2:9" ht="12" customHeight="1">
      <c r="B5" s="179" t="s">
        <v>70</v>
      </c>
      <c r="C5" s="180"/>
      <c r="D5" s="181" t="s">
        <v>29</v>
      </c>
      <c r="E5" s="182" t="s">
        <v>71</v>
      </c>
      <c r="F5" s="183" t="s">
        <v>72</v>
      </c>
      <c r="G5" s="184" t="s">
        <v>462</v>
      </c>
      <c r="H5" s="183" t="s">
        <v>72</v>
      </c>
      <c r="I5" s="182" t="s">
        <v>462</v>
      </c>
    </row>
    <row r="6" spans="2:9" ht="12" customHeight="1">
      <c r="B6" s="186" t="s">
        <v>218</v>
      </c>
      <c r="C6" s="412" t="s">
        <v>219</v>
      </c>
      <c r="D6" s="186"/>
      <c r="E6" s="18"/>
      <c r="F6" s="186"/>
      <c r="G6" s="73" t="str">
        <f aca="true" t="shared" si="0" ref="G6:G37">IF(D6=0," ",D6*E6*F6/100)</f>
        <v> </v>
      </c>
      <c r="H6" s="187"/>
      <c r="I6" s="73" t="str">
        <f>IF(D6=0," ",D6*E6*H6/100)</f>
        <v> </v>
      </c>
    </row>
    <row r="7" spans="2:9" ht="12" customHeight="1">
      <c r="B7" s="186"/>
      <c r="C7" s="412" t="s">
        <v>73</v>
      </c>
      <c r="D7" s="186"/>
      <c r="E7" s="18"/>
      <c r="F7" s="186"/>
      <c r="G7" s="73" t="str">
        <f t="shared" si="0"/>
        <v> </v>
      </c>
      <c r="H7" s="187"/>
      <c r="I7" s="73" t="str">
        <f>IF(D7=0," ",D7*E7*H7/100)</f>
        <v> </v>
      </c>
    </row>
    <row r="8" spans="2:9" ht="12" customHeight="1">
      <c r="B8" s="186"/>
      <c r="C8" s="412" t="s">
        <v>220</v>
      </c>
      <c r="D8" s="186"/>
      <c r="E8" s="18"/>
      <c r="F8" s="186"/>
      <c r="G8" s="73" t="str">
        <f t="shared" si="0"/>
        <v> </v>
      </c>
      <c r="H8" s="187"/>
      <c r="I8" s="73" t="str">
        <f aca="true" t="shared" si="1" ref="I8:I43">IF(D8=0," ",D8*E8*H8/100)</f>
        <v> </v>
      </c>
    </row>
    <row r="9" spans="2:9" ht="12" customHeight="1">
      <c r="B9" s="186" t="s">
        <v>522</v>
      </c>
      <c r="C9" s="412"/>
      <c r="D9" s="186"/>
      <c r="E9" s="18"/>
      <c r="F9" s="186"/>
      <c r="G9" s="73" t="str">
        <f t="shared" si="0"/>
        <v> </v>
      </c>
      <c r="H9" s="187"/>
      <c r="I9" s="73" t="str">
        <f t="shared" si="1"/>
        <v> </v>
      </c>
    </row>
    <row r="10" spans="2:9" ht="12" customHeight="1">
      <c r="B10" s="186" t="s">
        <v>523</v>
      </c>
      <c r="C10" s="412"/>
      <c r="D10" s="186"/>
      <c r="E10" s="18"/>
      <c r="F10" s="186"/>
      <c r="G10" s="73" t="str">
        <f t="shared" si="0"/>
        <v> </v>
      </c>
      <c r="H10" s="187"/>
      <c r="I10" s="73" t="str">
        <f t="shared" si="1"/>
        <v> </v>
      </c>
    </row>
    <row r="11" spans="2:9" ht="12" customHeight="1">
      <c r="B11" s="186" t="s">
        <v>526</v>
      </c>
      <c r="C11" s="412"/>
      <c r="D11" s="186"/>
      <c r="E11" s="18"/>
      <c r="F11" s="186"/>
      <c r="G11" s="73" t="str">
        <f t="shared" si="0"/>
        <v> </v>
      </c>
      <c r="H11" s="187"/>
      <c r="I11" s="73" t="str">
        <f t="shared" si="1"/>
        <v> </v>
      </c>
    </row>
    <row r="12" spans="2:9" ht="12" customHeight="1">
      <c r="B12" s="186" t="s">
        <v>529</v>
      </c>
      <c r="C12" s="412"/>
      <c r="D12" s="186"/>
      <c r="E12" s="18"/>
      <c r="F12" s="186"/>
      <c r="G12" s="73" t="str">
        <f t="shared" si="0"/>
        <v> </v>
      </c>
      <c r="H12" s="187"/>
      <c r="I12" s="73" t="str">
        <f t="shared" si="1"/>
        <v> </v>
      </c>
    </row>
    <row r="13" spans="2:9" ht="12" customHeight="1">
      <c r="B13" s="186" t="s">
        <v>513</v>
      </c>
      <c r="C13" s="412"/>
      <c r="D13" s="186"/>
      <c r="E13" s="18"/>
      <c r="F13" s="186"/>
      <c r="G13" s="73" t="str">
        <f t="shared" si="0"/>
        <v> </v>
      </c>
      <c r="H13" s="187"/>
      <c r="I13" s="73" t="str">
        <f t="shared" si="1"/>
        <v> </v>
      </c>
    </row>
    <row r="14" spans="2:9" ht="12" customHeight="1">
      <c r="B14" s="186" t="s">
        <v>512</v>
      </c>
      <c r="C14" s="412"/>
      <c r="D14" s="186"/>
      <c r="E14" s="18"/>
      <c r="F14" s="186"/>
      <c r="G14" s="73" t="str">
        <f t="shared" si="0"/>
        <v> </v>
      </c>
      <c r="H14" s="187"/>
      <c r="I14" s="73" t="str">
        <f t="shared" si="1"/>
        <v> </v>
      </c>
    </row>
    <row r="15" spans="2:9" ht="12" customHeight="1">
      <c r="B15" s="186" t="s">
        <v>520</v>
      </c>
      <c r="C15" s="412"/>
      <c r="D15" s="186"/>
      <c r="E15" s="18"/>
      <c r="F15" s="186"/>
      <c r="G15" s="73" t="str">
        <f t="shared" si="0"/>
        <v> </v>
      </c>
      <c r="H15" s="187"/>
      <c r="I15" s="73" t="str">
        <f t="shared" si="1"/>
        <v> </v>
      </c>
    </row>
    <row r="16" spans="2:9" ht="12" customHeight="1">
      <c r="B16" s="186" t="s">
        <v>221</v>
      </c>
      <c r="C16" s="412"/>
      <c r="D16" s="186"/>
      <c r="E16" s="18"/>
      <c r="F16" s="186"/>
      <c r="G16" s="73" t="str">
        <f t="shared" si="0"/>
        <v> </v>
      </c>
      <c r="H16" s="187"/>
      <c r="I16" s="73" t="str">
        <f t="shared" si="1"/>
        <v> </v>
      </c>
    </row>
    <row r="17" spans="2:9" ht="12" customHeight="1">
      <c r="B17" s="186" t="s">
        <v>511</v>
      </c>
      <c r="C17" s="412"/>
      <c r="D17" s="186"/>
      <c r="E17" s="18"/>
      <c r="F17" s="186"/>
      <c r="G17" s="73" t="str">
        <f t="shared" si="0"/>
        <v> </v>
      </c>
      <c r="H17" s="187"/>
      <c r="I17" s="73" t="str">
        <f t="shared" si="1"/>
        <v> </v>
      </c>
    </row>
    <row r="18" spans="2:9" ht="12" customHeight="1">
      <c r="B18" s="186" t="s">
        <v>510</v>
      </c>
      <c r="C18" s="412"/>
      <c r="D18" s="186"/>
      <c r="E18" s="18"/>
      <c r="F18" s="186"/>
      <c r="G18" s="73" t="str">
        <f t="shared" si="0"/>
        <v> </v>
      </c>
      <c r="H18" s="187"/>
      <c r="I18" s="73" t="str">
        <f t="shared" si="1"/>
        <v> </v>
      </c>
    </row>
    <row r="19" spans="2:9" ht="12" customHeight="1">
      <c r="B19" s="186" t="s">
        <v>528</v>
      </c>
      <c r="C19" s="412"/>
      <c r="D19" s="186"/>
      <c r="E19" s="18"/>
      <c r="F19" s="186"/>
      <c r="G19" s="73" t="str">
        <f t="shared" si="0"/>
        <v> </v>
      </c>
      <c r="H19" s="187"/>
      <c r="I19" s="73" t="str">
        <f t="shared" si="1"/>
        <v> </v>
      </c>
    </row>
    <row r="20" spans="2:9" ht="12" customHeight="1">
      <c r="B20" s="186" t="s">
        <v>509</v>
      </c>
      <c r="C20" s="412"/>
      <c r="D20" s="186"/>
      <c r="E20" s="18"/>
      <c r="F20" s="186"/>
      <c r="G20" s="73" t="str">
        <f t="shared" si="0"/>
        <v> </v>
      </c>
      <c r="H20" s="187"/>
      <c r="I20" s="73" t="str">
        <f t="shared" si="1"/>
        <v> </v>
      </c>
    </row>
    <row r="21" spans="2:9" ht="12" customHeight="1">
      <c r="B21" s="186" t="s">
        <v>508</v>
      </c>
      <c r="C21" s="412"/>
      <c r="D21" s="186"/>
      <c r="E21" s="18"/>
      <c r="F21" s="186"/>
      <c r="G21" s="73" t="str">
        <f t="shared" si="0"/>
        <v> </v>
      </c>
      <c r="H21" s="187"/>
      <c r="I21" s="73" t="str">
        <f t="shared" si="1"/>
        <v> </v>
      </c>
    </row>
    <row r="22" spans="2:9" ht="12" customHeight="1">
      <c r="B22" s="186" t="s">
        <v>507</v>
      </c>
      <c r="C22" s="412"/>
      <c r="D22" s="186"/>
      <c r="E22" s="18"/>
      <c r="F22" s="186"/>
      <c r="G22" s="73" t="str">
        <f t="shared" si="0"/>
        <v> </v>
      </c>
      <c r="H22" s="187"/>
      <c r="I22" s="73" t="str">
        <f t="shared" si="1"/>
        <v> </v>
      </c>
    </row>
    <row r="23" spans="2:9" ht="12" customHeight="1">
      <c r="B23" s="186" t="s">
        <v>506</v>
      </c>
      <c r="C23" s="412"/>
      <c r="D23" s="186"/>
      <c r="E23" s="18"/>
      <c r="F23" s="186"/>
      <c r="G23" s="73" t="str">
        <f t="shared" si="0"/>
        <v> </v>
      </c>
      <c r="H23" s="187"/>
      <c r="I23" s="73" t="str">
        <f t="shared" si="1"/>
        <v> </v>
      </c>
    </row>
    <row r="24" spans="2:9" ht="12" customHeight="1">
      <c r="B24" s="186" t="s">
        <v>505</v>
      </c>
      <c r="C24" s="412"/>
      <c r="D24" s="186"/>
      <c r="E24" s="18"/>
      <c r="F24" s="186"/>
      <c r="G24" s="73" t="str">
        <f t="shared" si="0"/>
        <v> </v>
      </c>
      <c r="H24" s="187"/>
      <c r="I24" s="73" t="str">
        <f t="shared" si="1"/>
        <v> </v>
      </c>
    </row>
    <row r="25" spans="2:9" ht="12" customHeight="1">
      <c r="B25" s="186" t="s">
        <v>521</v>
      </c>
      <c r="C25" s="412"/>
      <c r="D25" s="186"/>
      <c r="E25" s="18"/>
      <c r="F25" s="186"/>
      <c r="G25" s="73" t="str">
        <f t="shared" si="0"/>
        <v> </v>
      </c>
      <c r="H25" s="187"/>
      <c r="I25" s="73" t="str">
        <f t="shared" si="1"/>
        <v> </v>
      </c>
    </row>
    <row r="26" spans="2:9" ht="12" customHeight="1">
      <c r="B26" s="186" t="s">
        <v>527</v>
      </c>
      <c r="C26" s="412"/>
      <c r="D26" s="186"/>
      <c r="E26" s="18"/>
      <c r="F26" s="186"/>
      <c r="G26" s="73" t="str">
        <f t="shared" si="0"/>
        <v> </v>
      </c>
      <c r="H26" s="187"/>
      <c r="I26" s="73" t="str">
        <f t="shared" si="1"/>
        <v> </v>
      </c>
    </row>
    <row r="27" spans="2:9" ht="12" customHeight="1">
      <c r="B27" s="186" t="s">
        <v>532</v>
      </c>
      <c r="C27" s="412"/>
      <c r="D27" s="186"/>
      <c r="E27" s="18"/>
      <c r="F27" s="186"/>
      <c r="G27" s="73" t="str">
        <f t="shared" si="0"/>
        <v> </v>
      </c>
      <c r="H27" s="187"/>
      <c r="I27" s="73" t="str">
        <f t="shared" si="1"/>
        <v> </v>
      </c>
    </row>
    <row r="28" spans="2:9" ht="12" customHeight="1">
      <c r="B28" s="186" t="s">
        <v>504</v>
      </c>
      <c r="C28" s="412"/>
      <c r="D28" s="186"/>
      <c r="E28" s="18"/>
      <c r="F28" s="186"/>
      <c r="G28" s="73" t="str">
        <f t="shared" si="0"/>
        <v> </v>
      </c>
      <c r="H28" s="187"/>
      <c r="I28" s="73" t="str">
        <f t="shared" si="1"/>
        <v> </v>
      </c>
    </row>
    <row r="29" spans="2:9" ht="12" customHeight="1">
      <c r="B29" s="186" t="s">
        <v>503</v>
      </c>
      <c r="C29" s="412"/>
      <c r="D29" s="186"/>
      <c r="E29" s="18"/>
      <c r="F29" s="186"/>
      <c r="G29" s="73" t="str">
        <f t="shared" si="0"/>
        <v> </v>
      </c>
      <c r="H29" s="187"/>
      <c r="I29" s="73" t="str">
        <f t="shared" si="1"/>
        <v> </v>
      </c>
    </row>
    <row r="30" spans="2:9" ht="12" customHeight="1">
      <c r="B30" s="186" t="s">
        <v>222</v>
      </c>
      <c r="C30" s="412"/>
      <c r="D30" s="186"/>
      <c r="E30" s="18"/>
      <c r="F30" s="186"/>
      <c r="G30" s="73" t="str">
        <f t="shared" si="0"/>
        <v> </v>
      </c>
      <c r="H30" s="187"/>
      <c r="I30" s="73" t="str">
        <f t="shared" si="1"/>
        <v> </v>
      </c>
    </row>
    <row r="31" spans="2:9" ht="12" customHeight="1">
      <c r="B31" s="186" t="s">
        <v>525</v>
      </c>
      <c r="C31" s="412"/>
      <c r="D31" s="186"/>
      <c r="E31" s="18"/>
      <c r="F31" s="186"/>
      <c r="G31" s="73" t="str">
        <f>IF(D31=0," ",D31*E31*F31/100)</f>
        <v> </v>
      </c>
      <c r="H31" s="187"/>
      <c r="I31" s="73" t="str">
        <f t="shared" si="1"/>
        <v> </v>
      </c>
    </row>
    <row r="32" spans="2:9" ht="12" customHeight="1">
      <c r="B32" s="186" t="s">
        <v>223</v>
      </c>
      <c r="C32" s="412"/>
      <c r="D32" s="186"/>
      <c r="E32" s="18"/>
      <c r="F32" s="186"/>
      <c r="G32" s="73" t="str">
        <f t="shared" si="0"/>
        <v> </v>
      </c>
      <c r="H32" s="187"/>
      <c r="I32" s="73" t="str">
        <f t="shared" si="1"/>
        <v> </v>
      </c>
    </row>
    <row r="33" spans="2:9" ht="12" customHeight="1">
      <c r="B33" s="186" t="s">
        <v>224</v>
      </c>
      <c r="C33" s="412"/>
      <c r="D33" s="186"/>
      <c r="E33" s="18"/>
      <c r="F33" s="186"/>
      <c r="G33" s="73" t="str">
        <f t="shared" si="0"/>
        <v> </v>
      </c>
      <c r="H33" s="187"/>
      <c r="I33" s="73" t="str">
        <f t="shared" si="1"/>
        <v> </v>
      </c>
    </row>
    <row r="34" spans="2:9" ht="12" customHeight="1">
      <c r="B34" s="186"/>
      <c r="C34" s="412"/>
      <c r="D34" s="186"/>
      <c r="E34" s="18"/>
      <c r="F34" s="186"/>
      <c r="G34" s="73" t="str">
        <f t="shared" si="0"/>
        <v> </v>
      </c>
      <c r="H34" s="187"/>
      <c r="I34" s="73"/>
    </row>
    <row r="35" spans="2:9" ht="12" customHeight="1">
      <c r="B35" s="186" t="s">
        <v>530</v>
      </c>
      <c r="C35" s="412"/>
      <c r="D35" s="186"/>
      <c r="E35" s="18"/>
      <c r="F35" s="186"/>
      <c r="G35" s="73" t="str">
        <f t="shared" si="0"/>
        <v> </v>
      </c>
      <c r="H35" s="187"/>
      <c r="I35" s="73" t="str">
        <f t="shared" si="1"/>
        <v> </v>
      </c>
    </row>
    <row r="36" spans="2:9" ht="12" customHeight="1">
      <c r="B36" s="186" t="s">
        <v>502</v>
      </c>
      <c r="C36" s="412"/>
      <c r="D36" s="186"/>
      <c r="E36" s="18"/>
      <c r="F36" s="186"/>
      <c r="G36" s="73" t="str">
        <f t="shared" si="0"/>
        <v> </v>
      </c>
      <c r="H36" s="187"/>
      <c r="I36" s="73"/>
    </row>
    <row r="37" spans="2:9" ht="12" customHeight="1">
      <c r="B37" s="186" t="s">
        <v>524</v>
      </c>
      <c r="C37" s="412"/>
      <c r="D37" s="186"/>
      <c r="E37" s="18"/>
      <c r="F37" s="186"/>
      <c r="G37" s="73" t="str">
        <f t="shared" si="0"/>
        <v> </v>
      </c>
      <c r="H37" s="187"/>
      <c r="I37" s="73"/>
    </row>
    <row r="38" spans="2:9" ht="12" customHeight="1">
      <c r="B38" s="186" t="s">
        <v>226</v>
      </c>
      <c r="C38" s="412"/>
      <c r="D38" s="186"/>
      <c r="E38" s="18"/>
      <c r="F38" s="186"/>
      <c r="G38" s="73" t="str">
        <f aca="true" t="shared" si="2" ref="G38:G43">IF(D38=0," ",D38*E38*F38/100)</f>
        <v> </v>
      </c>
      <c r="H38" s="187"/>
      <c r="I38" s="73" t="str">
        <f t="shared" si="1"/>
        <v> </v>
      </c>
    </row>
    <row r="39" spans="2:9" ht="12" customHeight="1">
      <c r="B39" s="454" t="s">
        <v>531</v>
      </c>
      <c r="C39" s="412"/>
      <c r="D39" s="454"/>
      <c r="E39" s="455"/>
      <c r="F39" s="454"/>
      <c r="G39" s="73" t="str">
        <f t="shared" si="2"/>
        <v> </v>
      </c>
      <c r="H39" s="187"/>
      <c r="I39" s="73" t="str">
        <f t="shared" si="1"/>
        <v> </v>
      </c>
    </row>
    <row r="40" spans="2:9" ht="12" customHeight="1">
      <c r="B40" s="186" t="s">
        <v>225</v>
      </c>
      <c r="C40" s="412"/>
      <c r="D40" s="186"/>
      <c r="E40" s="18"/>
      <c r="F40" s="186"/>
      <c r="G40" s="73" t="str">
        <f t="shared" si="2"/>
        <v> </v>
      </c>
      <c r="H40" s="187"/>
      <c r="I40" s="73" t="str">
        <f t="shared" si="1"/>
        <v> </v>
      </c>
    </row>
    <row r="41" spans="2:9" ht="12" customHeight="1">
      <c r="B41" s="186" t="s">
        <v>502</v>
      </c>
      <c r="C41" s="412"/>
      <c r="D41" s="186"/>
      <c r="E41" s="18"/>
      <c r="F41" s="186"/>
      <c r="G41" s="73" t="str">
        <f t="shared" si="2"/>
        <v> </v>
      </c>
      <c r="H41" s="187"/>
      <c r="I41" s="73" t="str">
        <f t="shared" si="1"/>
        <v> </v>
      </c>
    </row>
    <row r="42" spans="2:9" ht="12" customHeight="1">
      <c r="B42" s="186"/>
      <c r="C42" s="412"/>
      <c r="D42" s="186"/>
      <c r="E42" s="18"/>
      <c r="F42" s="186"/>
      <c r="G42" s="73" t="str">
        <f t="shared" si="2"/>
        <v> </v>
      </c>
      <c r="H42" s="187"/>
      <c r="I42" s="73" t="str">
        <f t="shared" si="1"/>
        <v> </v>
      </c>
    </row>
    <row r="43" spans="2:9" ht="12" customHeight="1">
      <c r="B43" s="186" t="s">
        <v>501</v>
      </c>
      <c r="C43" s="412"/>
      <c r="D43" s="186"/>
      <c r="E43" s="372"/>
      <c r="F43" s="186"/>
      <c r="G43" s="77" t="str">
        <f t="shared" si="2"/>
        <v> </v>
      </c>
      <c r="H43" s="187"/>
      <c r="I43" s="77" t="str">
        <f t="shared" si="1"/>
        <v> </v>
      </c>
    </row>
    <row r="44" spans="2:9" ht="12" customHeight="1">
      <c r="B44" s="188" t="s">
        <v>655</v>
      </c>
      <c r="C44" s="22"/>
      <c r="D44" s="189"/>
      <c r="E44" s="73">
        <f>SUMPRODUCT(D8:D43,E8:E43)</f>
        <v>0</v>
      </c>
      <c r="F44" s="189"/>
      <c r="G44" s="73">
        <f>SUM(G8:G43)</f>
        <v>0</v>
      </c>
      <c r="H44" s="189"/>
      <c r="I44" s="73">
        <f>SUM(I8:I43)</f>
        <v>0</v>
      </c>
    </row>
    <row r="45" spans="2:9" ht="10.5">
      <c r="B45" s="188"/>
      <c r="C45" s="22"/>
      <c r="D45" s="22"/>
      <c r="E45" s="189"/>
      <c r="F45" s="157"/>
      <c r="G45" s="157"/>
      <c r="H45" s="157"/>
      <c r="I45" s="190"/>
    </row>
    <row r="46" spans="2:9" ht="12" customHeight="1">
      <c r="B46" s="22" t="s">
        <v>74</v>
      </c>
      <c r="C46" s="22"/>
      <c r="D46" s="352"/>
      <c r="E46" s="22"/>
      <c r="F46" s="189"/>
      <c r="G46" s="189"/>
      <c r="H46" s="191" t="s">
        <v>75</v>
      </c>
      <c r="I46" s="191" t="s">
        <v>45</v>
      </c>
    </row>
    <row r="47" spans="2:9" ht="12" customHeight="1">
      <c r="B47" s="22" t="s">
        <v>76</v>
      </c>
      <c r="C47" s="157"/>
      <c r="D47" s="192">
        <f>'saldo geit'!F49</f>
        <v>0</v>
      </c>
      <c r="E47" s="22"/>
      <c r="F47" s="188" t="s">
        <v>77</v>
      </c>
      <c r="G47" s="157"/>
      <c r="H47" s="12" t="e">
        <f>G43/E43*100</f>
        <v>#VALUE!</v>
      </c>
      <c r="I47" s="73" t="str">
        <f>G43</f>
        <v> </v>
      </c>
    </row>
    <row r="48" spans="2:9" ht="12" customHeight="1">
      <c r="B48" s="22" t="s">
        <v>78</v>
      </c>
      <c r="C48" s="22"/>
      <c r="D48" s="193">
        <f>(100+D46)/2/100</f>
        <v>0.5</v>
      </c>
      <c r="E48" s="22"/>
      <c r="F48" s="188" t="s">
        <v>79</v>
      </c>
      <c r="G48" s="157"/>
      <c r="H48" s="12" t="e">
        <f>I43/E43*100</f>
        <v>#VALUE!</v>
      </c>
      <c r="I48" s="73" t="str">
        <f>I43</f>
        <v> </v>
      </c>
    </row>
    <row r="49" spans="2:9" ht="12" customHeight="1">
      <c r="B49" s="22" t="s">
        <v>80</v>
      </c>
      <c r="C49" s="22"/>
      <c r="D49" s="194">
        <f>(100+D46)/2*D47/10000</f>
        <v>0</v>
      </c>
      <c r="E49" s="190"/>
      <c r="F49" s="188" t="s">
        <v>81</v>
      </c>
      <c r="G49" s="195"/>
      <c r="H49" s="12">
        <f>D49*100</f>
        <v>0</v>
      </c>
      <c r="I49" s="73">
        <f>D50</f>
        <v>0</v>
      </c>
    </row>
    <row r="50" spans="2:9" ht="12" customHeight="1">
      <c r="B50" s="22" t="s">
        <v>82</v>
      </c>
      <c r="C50" s="22"/>
      <c r="D50" s="73">
        <f>E43*D49</f>
        <v>0</v>
      </c>
      <c r="E50" s="190"/>
      <c r="F50" s="188" t="s">
        <v>83</v>
      </c>
      <c r="G50" s="22"/>
      <c r="H50" s="157"/>
      <c r="I50" s="637"/>
    </row>
    <row r="51" spans="2:9" ht="12" customHeight="1">
      <c r="B51" s="157"/>
      <c r="C51" s="157"/>
      <c r="D51" s="190"/>
      <c r="E51" s="190"/>
      <c r="F51" s="188" t="s">
        <v>84</v>
      </c>
      <c r="G51" s="22"/>
      <c r="H51" s="157"/>
      <c r="I51" s="638"/>
    </row>
    <row r="52" spans="2:9" ht="12" customHeight="1">
      <c r="B52" s="157"/>
      <c r="C52" s="157"/>
      <c r="D52" s="190"/>
      <c r="E52" s="190"/>
      <c r="F52" s="188" t="s">
        <v>85</v>
      </c>
      <c r="G52" s="22"/>
      <c r="H52" s="157"/>
      <c r="I52" s="73">
        <f>SUM(I47:I51)</f>
        <v>0</v>
      </c>
    </row>
    <row r="53" spans="2:9" ht="6" customHeight="1">
      <c r="B53" s="6"/>
      <c r="C53" s="6"/>
      <c r="D53" s="6"/>
      <c r="E53" s="6"/>
      <c r="F53" s="6"/>
      <c r="G53" s="6"/>
      <c r="H53" s="6"/>
      <c r="I53" s="6"/>
    </row>
    <row r="54" spans="2:9" ht="21.75" customHeight="1">
      <c r="B54" s="131" t="s">
        <v>357</v>
      </c>
      <c r="C54" s="131"/>
      <c r="D54" s="6"/>
      <c r="E54" s="196" t="s">
        <v>354</v>
      </c>
      <c r="F54" s="197" t="s">
        <v>355</v>
      </c>
      <c r="G54" s="197" t="s">
        <v>356</v>
      </c>
      <c r="H54" s="197" t="s">
        <v>45</v>
      </c>
      <c r="I54" s="6"/>
    </row>
    <row r="55" spans="2:9" ht="12" customHeight="1">
      <c r="B55" s="111"/>
      <c r="C55" s="369"/>
      <c r="D55" s="369"/>
      <c r="E55" s="111"/>
      <c r="F55" s="111"/>
      <c r="G55" s="364"/>
      <c r="H55" s="73">
        <f>F55*G55</f>
        <v>0</v>
      </c>
      <c r="I55" s="6"/>
    </row>
    <row r="56" spans="2:9" ht="12" customHeight="1">
      <c r="B56" s="111"/>
      <c r="C56" s="369"/>
      <c r="D56" s="369"/>
      <c r="E56" s="111"/>
      <c r="F56" s="111"/>
      <c r="G56" s="111"/>
      <c r="H56" s="73">
        <f>F56*G56</f>
        <v>0</v>
      </c>
      <c r="I56" s="6"/>
    </row>
    <row r="57" spans="2:9" ht="12" customHeight="1">
      <c r="B57" s="111"/>
      <c r="C57" s="369"/>
      <c r="D57" s="369"/>
      <c r="E57" s="111"/>
      <c r="F57" s="111"/>
      <c r="G57" s="111"/>
      <c r="H57" s="73">
        <f>F57*G57</f>
        <v>0</v>
      </c>
      <c r="I57" s="6"/>
    </row>
    <row r="58" spans="2:9" ht="12" customHeight="1">
      <c r="B58" s="111"/>
      <c r="C58" s="369"/>
      <c r="D58" s="369"/>
      <c r="E58" s="111"/>
      <c r="F58" s="111"/>
      <c r="G58" s="111"/>
      <c r="H58" s="73">
        <f>F58*G58</f>
        <v>0</v>
      </c>
      <c r="I58" s="6"/>
    </row>
    <row r="59" spans="2:19" s="27" customFormat="1" ht="12" customHeight="1">
      <c r="B59" s="111"/>
      <c r="C59" s="369"/>
      <c r="D59" s="369"/>
      <c r="E59" s="111"/>
      <c r="F59" s="111"/>
      <c r="G59" s="111"/>
      <c r="H59" s="73">
        <f>F59*G59</f>
        <v>0</v>
      </c>
      <c r="I59" s="6"/>
      <c r="Q59" s="5"/>
      <c r="R59" s="5"/>
      <c r="S59" s="5"/>
    </row>
    <row r="60" spans="2:19" s="27" customFormat="1" ht="20.25" customHeight="1">
      <c r="B60" s="131" t="s">
        <v>358</v>
      </c>
      <c r="C60" s="131"/>
      <c r="D60" s="6"/>
      <c r="E60" s="196" t="s">
        <v>354</v>
      </c>
      <c r="F60" s="197" t="s">
        <v>355</v>
      </c>
      <c r="G60" s="197" t="s">
        <v>356</v>
      </c>
      <c r="H60" s="77" t="s">
        <v>45</v>
      </c>
      <c r="I60" s="6"/>
      <c r="Q60" s="5"/>
      <c r="R60" s="5"/>
      <c r="S60" s="5"/>
    </row>
    <row r="61" spans="2:19" s="27" customFormat="1" ht="12" customHeight="1">
      <c r="B61" s="111" t="s">
        <v>360</v>
      </c>
      <c r="C61" s="369"/>
      <c r="D61" s="369"/>
      <c r="E61" s="111"/>
      <c r="F61" s="111"/>
      <c r="G61" s="111"/>
      <c r="H61" s="73">
        <f>F61*G61</f>
        <v>0</v>
      </c>
      <c r="I61" s="6"/>
      <c r="Q61" s="5"/>
      <c r="R61" s="5"/>
      <c r="S61" s="5"/>
    </row>
    <row r="62" spans="2:19" s="27" customFormat="1" ht="12" customHeight="1">
      <c r="B62" s="111"/>
      <c r="C62" s="369"/>
      <c r="D62" s="369"/>
      <c r="E62" s="111"/>
      <c r="F62" s="111"/>
      <c r="G62" s="111"/>
      <c r="H62" s="73">
        <f>F62*G62</f>
        <v>0</v>
      </c>
      <c r="I62" s="6"/>
      <c r="Q62" s="5"/>
      <c r="R62" s="5"/>
      <c r="S62" s="5"/>
    </row>
    <row r="63" spans="2:19" s="27" customFormat="1" ht="12" customHeight="1">
      <c r="B63" s="111"/>
      <c r="C63" s="369"/>
      <c r="D63" s="369"/>
      <c r="E63" s="111"/>
      <c r="F63" s="111"/>
      <c r="G63" s="111"/>
      <c r="H63" s="73">
        <f>F63*G63</f>
        <v>0</v>
      </c>
      <c r="I63" s="6"/>
      <c r="Q63" s="5"/>
      <c r="R63" s="5"/>
      <c r="S63" s="5"/>
    </row>
    <row r="64" spans="2:19" s="27" customFormat="1" ht="12" customHeight="1">
      <c r="B64" s="6" t="s">
        <v>359</v>
      </c>
      <c r="C64" s="6"/>
      <c r="D64" s="6"/>
      <c r="E64" s="6"/>
      <c r="F64" s="6"/>
      <c r="G64" s="6"/>
      <c r="H64" s="18"/>
      <c r="I64" s="6"/>
      <c r="Q64" s="5"/>
      <c r="R64" s="5"/>
      <c r="S64" s="5"/>
    </row>
    <row r="65" spans="17:19" s="27" customFormat="1" ht="10.5">
      <c r="Q65" s="5"/>
      <c r="R65" s="5"/>
      <c r="S65" s="5"/>
    </row>
    <row r="66" spans="17:19" s="27" customFormat="1" ht="10.5">
      <c r="Q66" s="5"/>
      <c r="R66" s="5"/>
      <c r="S66" s="5"/>
    </row>
    <row r="67" spans="17:19" s="27" customFormat="1" ht="10.5">
      <c r="Q67" s="5"/>
      <c r="R67" s="5"/>
      <c r="S67" s="5"/>
    </row>
    <row r="68" spans="17:19" s="27" customFormat="1" ht="10.5">
      <c r="Q68" s="5"/>
      <c r="R68" s="5"/>
      <c r="S68" s="5"/>
    </row>
    <row r="69" spans="17:19" s="27" customFormat="1" ht="10.5">
      <c r="Q69" s="5"/>
      <c r="R69" s="5"/>
      <c r="S69" s="5"/>
    </row>
    <row r="70" spans="17:19" s="27" customFormat="1" ht="10.5">
      <c r="Q70" s="5"/>
      <c r="R70" s="5"/>
      <c r="S70" s="5"/>
    </row>
    <row r="71" spans="17:19" s="27" customFormat="1" ht="10.5">
      <c r="Q71" s="5"/>
      <c r="R71" s="5"/>
      <c r="S71" s="5"/>
    </row>
    <row r="72" s="27" customFormat="1" ht="10.5"/>
    <row r="73" s="27" customFormat="1" ht="10.5"/>
    <row r="74" s="27" customFormat="1" ht="10.5"/>
    <row r="75" s="27" customFormat="1" ht="10.5"/>
    <row r="76" s="27" customFormat="1" ht="10.5"/>
    <row r="77" s="27" customFormat="1" ht="10.5"/>
    <row r="78" s="27" customFormat="1" ht="10.5"/>
    <row r="79" s="27" customFormat="1" ht="10.5"/>
    <row r="80" s="27" customFormat="1" ht="10.5"/>
    <row r="81" s="27" customFormat="1" ht="10.5"/>
    <row r="82" s="27" customFormat="1" ht="10.5"/>
    <row r="83" s="27" customFormat="1" ht="10.5"/>
    <row r="84" s="27" customFormat="1" ht="10.5"/>
    <row r="85" s="27" customFormat="1" ht="10.5"/>
    <row r="86" s="27" customFormat="1" ht="10.5"/>
    <row r="87" s="27" customFormat="1" ht="10.5"/>
    <row r="88" s="27" customFormat="1" ht="10.5"/>
    <row r="89" s="27" customFormat="1" ht="10.5"/>
    <row r="90" s="27" customFormat="1" ht="10.5"/>
    <row r="91" s="27" customFormat="1" ht="10.5"/>
    <row r="92" s="27" customFormat="1" ht="10.5"/>
    <row r="93" s="27" customFormat="1" ht="10.5"/>
  </sheetData>
  <sheetProtection password="CCB6" sheet="1" objects="1" scenarios="1"/>
  <mergeCells count="2">
    <mergeCell ref="F4:G4"/>
    <mergeCell ref="H4:I4"/>
  </mergeCells>
  <printOptions/>
  <pageMargins left="0.75" right="0.71" top="0.45" bottom="0.35" header="0.45" footer="0.36"/>
  <pageSetup firstPageNumber="1" useFirstPageNumber="1" horizontalDpi="300" verticalDpi="300" orientation="portrait" paperSize="9" r:id="rId3"/>
  <headerFooter alignWithMargins="0">
    <oddFooter>&amp;C&amp;A&amp;RPagina &amp;P</oddFooter>
  </headerFooter>
  <legacyDrawing r:id="rId2"/>
</worksheet>
</file>

<file path=xl/worksheets/sheet4.xml><?xml version="1.0" encoding="utf-8"?>
<worksheet xmlns="http://schemas.openxmlformats.org/spreadsheetml/2006/main" xmlns:r="http://schemas.openxmlformats.org/officeDocument/2006/relationships">
  <dimension ref="A1:AG316"/>
  <sheetViews>
    <sheetView zoomScale="85" zoomScaleNormal="85" workbookViewId="0" topLeftCell="A1">
      <selection activeCell="A1" sqref="A1"/>
    </sheetView>
  </sheetViews>
  <sheetFormatPr defaultColWidth="9.140625" defaultRowHeight="12.75"/>
  <cols>
    <col min="1" max="1" width="1.57421875" style="27" customWidth="1"/>
    <col min="2" max="2" width="10.7109375" style="5" customWidth="1"/>
    <col min="3" max="3" width="6.140625" style="5" customWidth="1"/>
    <col min="4" max="4" width="7.00390625" style="5" customWidth="1"/>
    <col min="5" max="5" width="6.140625" style="5" customWidth="1"/>
    <col min="6" max="6" width="7.421875" style="5" customWidth="1"/>
    <col min="7" max="7" width="9.28125" style="5" customWidth="1"/>
    <col min="8" max="8" width="6.8515625" style="5" customWidth="1"/>
    <col min="9" max="9" width="7.140625" style="5" customWidth="1"/>
    <col min="10" max="10" width="6.140625" style="5" customWidth="1"/>
    <col min="11" max="11" width="9.28125" style="5" customWidth="1"/>
    <col min="12" max="12" width="5.7109375" style="6" customWidth="1"/>
    <col min="13" max="13" width="6.57421875" style="6" customWidth="1"/>
    <col min="14" max="14" width="5.28125" style="6" bestFit="1" customWidth="1"/>
    <col min="15" max="15" width="7.57421875" style="6" bestFit="1" customWidth="1"/>
    <col min="16" max="16" width="4.7109375" style="6" bestFit="1" customWidth="1"/>
    <col min="17" max="17" width="6.57421875" style="6" bestFit="1" customWidth="1"/>
    <col min="18" max="18" width="6.8515625" style="5" bestFit="1" customWidth="1"/>
    <col min="19" max="19" width="9.00390625" style="6" customWidth="1"/>
    <col min="20" max="20" width="1.7109375" style="27" customWidth="1"/>
    <col min="21" max="33" width="9.140625" style="27" customWidth="1"/>
    <col min="34" max="16384" width="9.140625" style="5" customWidth="1"/>
  </cols>
  <sheetData>
    <row r="1" spans="2:20" ht="10.5">
      <c r="B1" s="2" t="s">
        <v>27</v>
      </c>
      <c r="C1" s="2"/>
      <c r="D1" s="27"/>
      <c r="E1" s="2"/>
      <c r="F1" s="2" t="s">
        <v>402</v>
      </c>
      <c r="G1" s="2"/>
      <c r="H1" s="27"/>
      <c r="I1" s="27"/>
      <c r="J1" s="27"/>
      <c r="K1" s="27"/>
      <c r="L1" s="27"/>
      <c r="M1" s="27"/>
      <c r="N1" s="27"/>
      <c r="O1" s="27"/>
      <c r="P1" s="27"/>
      <c r="Q1" s="27"/>
      <c r="R1" s="27"/>
      <c r="S1" s="27"/>
      <c r="T1" s="6"/>
    </row>
    <row r="2" spans="2:20" ht="12.75">
      <c r="B2" s="1" t="s">
        <v>168</v>
      </c>
      <c r="C2" s="344">
        <f>Bedrijfsgegevens!C2</f>
        <v>0</v>
      </c>
      <c r="D2" s="345"/>
      <c r="E2" s="345"/>
      <c r="F2" s="42"/>
      <c r="G2" s="173" t="str">
        <f>Bedrijfsgegevens!D2</f>
        <v>Jaar</v>
      </c>
      <c r="H2" s="6">
        <f>Bedrijfsgegevens!E2</f>
        <v>0</v>
      </c>
      <c r="I2" s="6"/>
      <c r="J2" s="42" t="s">
        <v>336</v>
      </c>
      <c r="K2" s="346">
        <f>Bedrijfsgegevens!G2</f>
        <v>41452.487688657406</v>
      </c>
      <c r="L2" s="42"/>
      <c r="M2" s="5"/>
      <c r="N2" s="71" t="s">
        <v>338</v>
      </c>
      <c r="O2" s="471">
        <f>Bedrijfsgegevens!F3</f>
        <v>0</v>
      </c>
      <c r="P2" s="471"/>
      <c r="Q2" s="5"/>
      <c r="R2" s="6"/>
      <c r="T2" s="6"/>
    </row>
    <row r="3" spans="3:20" ht="10.5">
      <c r="C3" s="31"/>
      <c r="D3" s="6"/>
      <c r="E3" s="6"/>
      <c r="F3" s="42"/>
      <c r="G3" s="158"/>
      <c r="H3" s="22"/>
      <c r="I3" s="22"/>
      <c r="J3" s="42"/>
      <c r="K3" s="42"/>
      <c r="L3" s="42"/>
      <c r="M3" s="42"/>
      <c r="N3" s="31"/>
      <c r="O3" s="31"/>
      <c r="P3" s="5"/>
      <c r="R3" s="6"/>
      <c r="T3" s="6"/>
    </row>
    <row r="4" spans="2:20" ht="10.5">
      <c r="B4" s="117" t="s">
        <v>86</v>
      </c>
      <c r="C4" s="6"/>
      <c r="D4" s="6"/>
      <c r="E4" s="6"/>
      <c r="F4" s="198" t="s">
        <v>46</v>
      </c>
      <c r="G4" s="199"/>
      <c r="H4" s="200" t="s">
        <v>474</v>
      </c>
      <c r="J4" s="201"/>
      <c r="K4" s="200"/>
      <c r="L4" s="474" t="s">
        <v>87</v>
      </c>
      <c r="M4" s="474"/>
      <c r="N4" s="42"/>
      <c r="O4" s="31"/>
      <c r="P4" s="31"/>
      <c r="Q4" s="31"/>
      <c r="R4" s="6"/>
      <c r="T4" s="6"/>
    </row>
    <row r="5" spans="2:20" ht="10.5">
      <c r="B5" s="173"/>
      <c r="C5" s="31"/>
      <c r="D5" s="6"/>
      <c r="E5" s="6"/>
      <c r="F5" s="202" t="s">
        <v>88</v>
      </c>
      <c r="G5" s="203" t="s">
        <v>89</v>
      </c>
      <c r="H5" s="204"/>
      <c r="I5" s="205"/>
      <c r="J5" s="206"/>
      <c r="K5" s="207" t="s">
        <v>56</v>
      </c>
      <c r="L5" s="207" t="s">
        <v>90</v>
      </c>
      <c r="M5" s="208" t="s">
        <v>56</v>
      </c>
      <c r="N5" s="31"/>
      <c r="O5" s="31"/>
      <c r="P5" s="31"/>
      <c r="Q5" s="31"/>
      <c r="R5" s="6"/>
      <c r="T5" s="6"/>
    </row>
    <row r="6" spans="2:20" ht="10.5">
      <c r="B6" s="37"/>
      <c r="C6" s="38"/>
      <c r="D6" s="38"/>
      <c r="E6" s="38"/>
      <c r="F6" s="209" t="s">
        <v>91</v>
      </c>
      <c r="G6" s="210" t="s">
        <v>92</v>
      </c>
      <c r="H6" s="211"/>
      <c r="I6" s="212" t="s">
        <v>93</v>
      </c>
      <c r="J6" s="213"/>
      <c r="K6" s="210" t="s">
        <v>66</v>
      </c>
      <c r="L6" s="210" t="s">
        <v>94</v>
      </c>
      <c r="M6" s="209" t="s">
        <v>45</v>
      </c>
      <c r="N6" s="31"/>
      <c r="O6" s="31"/>
      <c r="P6" s="31"/>
      <c r="Q6" s="31"/>
      <c r="R6" s="6"/>
      <c r="T6" s="6"/>
    </row>
    <row r="7" spans="2:20" ht="10.5">
      <c r="B7" s="214" t="s">
        <v>127</v>
      </c>
      <c r="C7" s="42"/>
      <c r="D7" s="42"/>
      <c r="E7" s="57"/>
      <c r="F7" s="57">
        <f>Bedrijfsgegevens!D26</f>
        <v>0</v>
      </c>
      <c r="G7" s="101">
        <f>'saldo geit'!M21</f>
        <v>0</v>
      </c>
      <c r="H7" s="478">
        <f>'saldo geit'!M83</f>
        <v>0</v>
      </c>
      <c r="I7" s="479"/>
      <c r="J7" s="480"/>
      <c r="K7" s="215" t="e">
        <f>'saldo geit'!L83</f>
        <v>#DIV/0!</v>
      </c>
      <c r="L7" s="216">
        <f>'saldo geit'!F49</f>
        <v>0</v>
      </c>
      <c r="M7" s="217">
        <f>'saldo geit'!L49+'saldo geit'!L50</f>
        <v>0</v>
      </c>
      <c r="N7" s="31"/>
      <c r="O7" s="31"/>
      <c r="P7" s="31"/>
      <c r="Q7" s="31"/>
      <c r="R7" s="6"/>
      <c r="T7" s="6"/>
    </row>
    <row r="8" spans="2:20" ht="10.5">
      <c r="B8" s="373"/>
      <c r="C8" s="42"/>
      <c r="D8" s="42"/>
      <c r="E8" s="57"/>
      <c r="F8" s="100"/>
      <c r="G8" s="51"/>
      <c r="H8" s="481"/>
      <c r="I8" s="482"/>
      <c r="J8" s="483"/>
      <c r="K8" s="101">
        <f>H8*F8</f>
        <v>0</v>
      </c>
      <c r="L8" s="374"/>
      <c r="M8" s="375"/>
      <c r="N8" s="31"/>
      <c r="O8" s="31"/>
      <c r="P8" s="31"/>
      <c r="Q8" s="31"/>
      <c r="R8" s="6"/>
      <c r="T8" s="6"/>
    </row>
    <row r="9" spans="2:20" ht="10.5">
      <c r="B9" s="373"/>
      <c r="C9" s="42"/>
      <c r="D9" s="42"/>
      <c r="E9" s="57"/>
      <c r="F9" s="100"/>
      <c r="G9" s="51"/>
      <c r="H9" s="481"/>
      <c r="I9" s="482"/>
      <c r="J9" s="483"/>
      <c r="K9" s="134">
        <f>H9*F9</f>
        <v>0</v>
      </c>
      <c r="L9" s="376"/>
      <c r="M9" s="377"/>
      <c r="N9" s="31"/>
      <c r="O9" s="31"/>
      <c r="P9" s="31"/>
      <c r="Q9" s="31"/>
      <c r="R9" s="6"/>
      <c r="S9" s="5"/>
      <c r="T9" s="6"/>
    </row>
    <row r="10" spans="2:20" ht="10.5">
      <c r="B10" s="114" t="s">
        <v>95</v>
      </c>
      <c r="C10" s="78"/>
      <c r="D10" s="78"/>
      <c r="E10" s="78"/>
      <c r="F10" s="78"/>
      <c r="G10" s="78"/>
      <c r="H10" s="78"/>
      <c r="I10" s="78"/>
      <c r="J10" s="218" t="s">
        <v>96</v>
      </c>
      <c r="K10" s="101" t="e">
        <f>SUM(K7:K9)</f>
        <v>#DIV/0!</v>
      </c>
      <c r="L10" s="141"/>
      <c r="M10" s="219"/>
      <c r="N10" s="42"/>
      <c r="O10" s="42"/>
      <c r="P10" s="42"/>
      <c r="Q10" s="42"/>
      <c r="R10" s="8" t="s">
        <v>271</v>
      </c>
      <c r="T10" s="6"/>
    </row>
    <row r="11" spans="2:20" ht="10.5">
      <c r="B11" s="42"/>
      <c r="C11" s="42"/>
      <c r="D11" s="42"/>
      <c r="E11" s="42"/>
      <c r="F11" s="42"/>
      <c r="G11" s="42"/>
      <c r="H11" s="42"/>
      <c r="I11" s="42"/>
      <c r="J11" s="72"/>
      <c r="K11" s="42"/>
      <c r="L11" s="141"/>
      <c r="M11" s="219"/>
      <c r="N11" s="42"/>
      <c r="O11" s="42"/>
      <c r="P11" s="42"/>
      <c r="Q11" s="42"/>
      <c r="R11" s="8" t="s">
        <v>272</v>
      </c>
      <c r="S11" s="8" t="s">
        <v>71</v>
      </c>
      <c r="T11" s="6"/>
    </row>
    <row r="12" spans="2:20" ht="10.5">
      <c r="B12" s="42"/>
      <c r="C12" s="42"/>
      <c r="D12" s="42"/>
      <c r="E12" s="42"/>
      <c r="F12" s="42"/>
      <c r="G12" s="54" t="s">
        <v>97</v>
      </c>
      <c r="H12" s="477" t="s">
        <v>98</v>
      </c>
      <c r="I12" s="477"/>
      <c r="J12" s="477"/>
      <c r="K12" s="42"/>
      <c r="L12" s="484" t="s">
        <v>87</v>
      </c>
      <c r="M12" s="485"/>
      <c r="N12" s="475" t="s">
        <v>99</v>
      </c>
      <c r="O12" s="476"/>
      <c r="P12" s="475" t="s">
        <v>270</v>
      </c>
      <c r="Q12" s="476"/>
      <c r="R12" s="8" t="s">
        <v>274</v>
      </c>
      <c r="S12" s="21" t="s">
        <v>276</v>
      </c>
      <c r="T12" s="6"/>
    </row>
    <row r="13" spans="2:20" ht="10.5">
      <c r="B13" s="37" t="s">
        <v>100</v>
      </c>
      <c r="C13" s="38"/>
      <c r="D13" s="38"/>
      <c r="E13" s="38"/>
      <c r="F13" s="38"/>
      <c r="G13" s="220" t="s">
        <v>31</v>
      </c>
      <c r="H13" s="221" t="s">
        <v>101</v>
      </c>
      <c r="I13" s="221" t="s">
        <v>102</v>
      </c>
      <c r="J13" s="221" t="s">
        <v>103</v>
      </c>
      <c r="K13" s="222" t="s">
        <v>45</v>
      </c>
      <c r="L13" s="137" t="s">
        <v>104</v>
      </c>
      <c r="M13" s="223" t="s">
        <v>45</v>
      </c>
      <c r="N13" s="224" t="s">
        <v>104</v>
      </c>
      <c r="O13" s="224" t="s">
        <v>45</v>
      </c>
      <c r="P13" s="222" t="s">
        <v>104</v>
      </c>
      <c r="Q13" s="224" t="s">
        <v>45</v>
      </c>
      <c r="R13" s="166" t="s">
        <v>273</v>
      </c>
      <c r="S13" s="166" t="s">
        <v>275</v>
      </c>
      <c r="T13" s="6"/>
    </row>
    <row r="14" spans="2:20" ht="10.5">
      <c r="B14" s="42" t="s">
        <v>105</v>
      </c>
      <c r="C14" s="42"/>
      <c r="D14" s="42"/>
      <c r="E14" s="42"/>
      <c r="F14" s="43"/>
      <c r="G14" s="225">
        <f>Bedrijfsgegevens!D14</f>
        <v>0</v>
      </c>
      <c r="H14" s="47"/>
      <c r="I14" s="226"/>
      <c r="J14" s="47"/>
      <c r="K14" s="83">
        <f>(G14*I14)</f>
        <v>0</v>
      </c>
      <c r="L14" s="141"/>
      <c r="M14" s="227"/>
      <c r="N14" s="228"/>
      <c r="O14" s="219"/>
      <c r="P14" s="227"/>
      <c r="Q14" s="229"/>
      <c r="R14" s="6"/>
      <c r="T14" s="6"/>
    </row>
    <row r="15" spans="2:20" ht="10.5">
      <c r="B15" s="42" t="s">
        <v>106</v>
      </c>
      <c r="C15" s="42"/>
      <c r="D15" s="42"/>
      <c r="E15" s="42"/>
      <c r="F15" s="42"/>
      <c r="G15" s="51"/>
      <c r="H15" s="47"/>
      <c r="I15" s="230"/>
      <c r="J15" s="47"/>
      <c r="K15" s="101">
        <f>(G15*I15)</f>
        <v>0</v>
      </c>
      <c r="L15" s="141"/>
      <c r="M15" s="231"/>
      <c r="N15" s="228"/>
      <c r="O15" s="219"/>
      <c r="P15" s="227"/>
      <c r="Q15" s="219"/>
      <c r="R15" s="6"/>
      <c r="T15" s="6"/>
    </row>
    <row r="16" spans="2:20" ht="10.5">
      <c r="B16" s="42" t="s">
        <v>107</v>
      </c>
      <c r="C16" s="42"/>
      <c r="D16" s="42"/>
      <c r="E16" s="42"/>
      <c r="F16" s="50"/>
      <c r="G16" s="232"/>
      <c r="H16" s="47"/>
      <c r="I16" s="233"/>
      <c r="J16" s="234"/>
      <c r="K16" s="101">
        <f>(G16*I16)</f>
        <v>0</v>
      </c>
      <c r="L16" s="235"/>
      <c r="M16" s="73"/>
      <c r="N16" s="236"/>
      <c r="O16" s="48"/>
      <c r="P16" s="73"/>
      <c r="Q16" s="48"/>
      <c r="R16" s="6"/>
      <c r="T16" s="6"/>
    </row>
    <row r="17" spans="2:20" ht="12.75">
      <c r="B17" s="42" t="s">
        <v>108</v>
      </c>
      <c r="C17" s="42"/>
      <c r="D17" s="171">
        <f>Bedrijfsgegevens!D13</f>
        <v>0</v>
      </c>
      <c r="E17" s="54" t="s">
        <v>475</v>
      </c>
      <c r="F17" s="237"/>
      <c r="G17" s="101">
        <f>D17*F17</f>
        <v>0</v>
      </c>
      <c r="H17" s="47"/>
      <c r="I17" s="232"/>
      <c r="J17" s="234"/>
      <c r="K17" s="101">
        <f>(G17*((H17+I17+J17)/100))</f>
        <v>0</v>
      </c>
      <c r="L17" s="238">
        <f>(I17)</f>
        <v>0</v>
      </c>
      <c r="M17" s="73">
        <f>(G17*L17/100)</f>
        <v>0</v>
      </c>
      <c r="N17" s="236"/>
      <c r="O17" s="48"/>
      <c r="P17" s="73"/>
      <c r="Q17" s="48"/>
      <c r="R17" s="6"/>
      <c r="S17" s="239">
        <f>G17</f>
        <v>0</v>
      </c>
      <c r="T17" s="6"/>
    </row>
    <row r="18" spans="2:20" ht="10.5">
      <c r="B18" s="42" t="s">
        <v>109</v>
      </c>
      <c r="C18" s="42"/>
      <c r="D18" s="240"/>
      <c r="E18" s="241"/>
      <c r="F18" s="237"/>
      <c r="G18" s="101">
        <f>D18*F18</f>
        <v>0</v>
      </c>
      <c r="H18" s="47"/>
      <c r="I18" s="232"/>
      <c r="J18" s="234"/>
      <c r="K18" s="101">
        <f>(G18*((H18+I18+J18)/100))</f>
        <v>0</v>
      </c>
      <c r="L18" s="238">
        <f>(I18)</f>
        <v>0</v>
      </c>
      <c r="M18" s="73">
        <f>(G18*L18/100)</f>
        <v>0</v>
      </c>
      <c r="N18" s="236"/>
      <c r="O18" s="48"/>
      <c r="P18" s="73"/>
      <c r="Q18" s="48"/>
      <c r="R18" s="6"/>
      <c r="S18" s="239">
        <f>G18</f>
        <v>0</v>
      </c>
      <c r="T18" s="6"/>
    </row>
    <row r="19" spans="1:33" s="6" customFormat="1" ht="10.5">
      <c r="A19" s="27"/>
      <c r="B19" s="42" t="s">
        <v>110</v>
      </c>
      <c r="C19" s="242" t="s">
        <v>111</v>
      </c>
      <c r="D19" s="242" t="s">
        <v>112</v>
      </c>
      <c r="E19" s="157"/>
      <c r="F19" s="243" t="s">
        <v>113</v>
      </c>
      <c r="G19" s="101"/>
      <c r="H19" s="47"/>
      <c r="I19" s="234"/>
      <c r="J19" s="234"/>
      <c r="K19" s="101"/>
      <c r="L19" s="238"/>
      <c r="M19" s="73"/>
      <c r="N19" s="236"/>
      <c r="O19" s="48"/>
      <c r="P19" s="73"/>
      <c r="Q19" s="48"/>
      <c r="R19" s="22"/>
      <c r="S19" s="167"/>
      <c r="U19" s="27"/>
      <c r="V19" s="27"/>
      <c r="W19" s="27"/>
      <c r="X19" s="27"/>
      <c r="Y19" s="27"/>
      <c r="Z19" s="27"/>
      <c r="AA19" s="27"/>
      <c r="AB19" s="27"/>
      <c r="AC19" s="27"/>
      <c r="AD19" s="27"/>
      <c r="AE19" s="27"/>
      <c r="AF19" s="27"/>
      <c r="AG19" s="27"/>
    </row>
    <row r="20" spans="2:20" ht="10.5">
      <c r="B20" s="42"/>
      <c r="C20" s="240"/>
      <c r="D20" s="240"/>
      <c r="E20" s="244"/>
      <c r="F20" s="185"/>
      <c r="G20" s="245">
        <f>C20*D20</f>
        <v>0</v>
      </c>
      <c r="H20" s="232"/>
      <c r="I20" s="232"/>
      <c r="J20" s="232"/>
      <c r="K20" s="101">
        <f>(G20*((H20+I20+J20)/100))</f>
        <v>0</v>
      </c>
      <c r="L20" s="238">
        <f>(I20)</f>
        <v>0</v>
      </c>
      <c r="M20" s="73">
        <f>(G20*L20/100)</f>
        <v>0</v>
      </c>
      <c r="N20" s="238">
        <f>(H20)</f>
        <v>0</v>
      </c>
      <c r="O20" s="48">
        <f>IF(F20*H20&gt;100,0,G20*N20/100)</f>
        <v>0</v>
      </c>
      <c r="P20" s="49">
        <f>J20</f>
        <v>0</v>
      </c>
      <c r="Q20" s="48">
        <f>G20*J20/100</f>
        <v>0</v>
      </c>
      <c r="R20" s="416"/>
      <c r="S20" s="239">
        <f>R20*O20</f>
        <v>0</v>
      </c>
      <c r="T20" s="20" t="str">
        <f>IF(K20=0,"!",IF(OR((F20+R20)*H20&lt;99,(F20+R20)*H20&gt;100),"afschrijvings% klopt niet met de totale levensduur"," "))</f>
        <v>!</v>
      </c>
    </row>
    <row r="21" spans="2:20" ht="10.5">
      <c r="B21" s="42" t="s">
        <v>200</v>
      </c>
      <c r="C21" s="42"/>
      <c r="D21" s="42" t="s">
        <v>387</v>
      </c>
      <c r="E21" s="42"/>
      <c r="F21" s="42"/>
      <c r="G21" s="51"/>
      <c r="H21" s="226"/>
      <c r="I21" s="232"/>
      <c r="J21" s="246"/>
      <c r="K21" s="101">
        <f>G21*I21/100+H21</f>
        <v>0</v>
      </c>
      <c r="L21" s="238">
        <f>I21</f>
        <v>0</v>
      </c>
      <c r="M21" s="73">
        <f>G21*I21/100</f>
        <v>0</v>
      </c>
      <c r="N21" s="238"/>
      <c r="O21" s="48">
        <f>H21</f>
        <v>0</v>
      </c>
      <c r="P21" s="49"/>
      <c r="Q21" s="48"/>
      <c r="R21" s="6"/>
      <c r="S21" s="239">
        <f>G21</f>
        <v>0</v>
      </c>
      <c r="T21" s="7"/>
    </row>
    <row r="22" spans="2:20" ht="10.5">
      <c r="B22" s="42"/>
      <c r="C22" s="42"/>
      <c r="D22" s="42" t="s">
        <v>388</v>
      </c>
      <c r="E22" s="42"/>
      <c r="F22" s="42"/>
      <c r="G22" s="98"/>
      <c r="H22" s="226"/>
      <c r="I22" s="126"/>
      <c r="J22" s="234"/>
      <c r="K22" s="90">
        <f>G22*I22</f>
        <v>0</v>
      </c>
      <c r="L22" s="238"/>
      <c r="M22" s="73"/>
      <c r="N22" s="238"/>
      <c r="O22" s="48"/>
      <c r="P22" s="49"/>
      <c r="Q22" s="48"/>
      <c r="R22" s="6"/>
      <c r="S22" s="239"/>
      <c r="T22" s="7"/>
    </row>
    <row r="23" spans="2:20" ht="10.5">
      <c r="B23" s="42" t="s">
        <v>230</v>
      </c>
      <c r="C23" s="42"/>
      <c r="D23" s="42"/>
      <c r="E23" s="42"/>
      <c r="F23" s="42"/>
      <c r="G23" s="44"/>
      <c r="H23" s="47"/>
      <c r="I23" s="234"/>
      <c r="J23" s="234"/>
      <c r="K23" s="247"/>
      <c r="L23" s="238"/>
      <c r="M23" s="73"/>
      <c r="N23" s="238"/>
      <c r="O23" s="48"/>
      <c r="P23" s="49"/>
      <c r="Q23" s="48"/>
      <c r="R23" s="22"/>
      <c r="S23" s="239"/>
      <c r="T23" s="7"/>
    </row>
    <row r="24" spans="2:20" ht="10.5">
      <c r="B24" s="42" t="s">
        <v>114</v>
      </c>
      <c r="C24" s="42"/>
      <c r="D24" s="42"/>
      <c r="E24" s="42"/>
      <c r="F24" s="243" t="s">
        <v>113</v>
      </c>
      <c r="G24" s="248"/>
      <c r="H24" s="47"/>
      <c r="I24" s="234"/>
      <c r="J24" s="234"/>
      <c r="K24" s="249"/>
      <c r="L24" s="238"/>
      <c r="M24" s="73"/>
      <c r="N24" s="238"/>
      <c r="O24" s="48"/>
      <c r="P24" s="49"/>
      <c r="Q24" s="48"/>
      <c r="R24" s="22"/>
      <c r="S24" s="239"/>
      <c r="T24" s="7"/>
    </row>
    <row r="25" spans="2:20" ht="10.5">
      <c r="B25" s="250"/>
      <c r="C25" s="412"/>
      <c r="D25" s="412"/>
      <c r="E25" s="42"/>
      <c r="F25" s="251"/>
      <c r="G25" s="226"/>
      <c r="H25" s="232"/>
      <c r="I25" s="232"/>
      <c r="J25" s="240"/>
      <c r="K25" s="101">
        <f aca="true" t="shared" si="0" ref="K25:K31">(G25*((IF(SUM(F25)*H25&gt;100,0,H25)+I25+J25)/100))</f>
        <v>0</v>
      </c>
      <c r="L25" s="238">
        <f aca="true" t="shared" si="1" ref="L25:L32">(I25)</f>
        <v>0</v>
      </c>
      <c r="M25" s="73">
        <f aca="true" t="shared" si="2" ref="M25:M31">(G25*L25/100)</f>
        <v>0</v>
      </c>
      <c r="N25" s="238">
        <f aca="true" t="shared" si="3" ref="N25:N32">(H25)</f>
        <v>0</v>
      </c>
      <c r="O25" s="48">
        <f aca="true" t="shared" si="4" ref="O25:O31">IF(F25*H25&gt;100,0,G25*N25/100)</f>
        <v>0</v>
      </c>
      <c r="P25" s="252">
        <f aca="true" t="shared" si="5" ref="P25:P32">J25</f>
        <v>0</v>
      </c>
      <c r="Q25" s="48">
        <f aca="true" t="shared" si="6" ref="Q25:Q32">G25*J25/100</f>
        <v>0</v>
      </c>
      <c r="R25" s="100"/>
      <c r="S25" s="239">
        <f>R25*O25</f>
        <v>0</v>
      </c>
      <c r="T25" s="20" t="str">
        <f aca="true" t="shared" si="7" ref="T25:T30">IF(K25=0,"!",IF(OR((F25+R25)*H25&lt;99,(F25+R25)*H25&gt;101),"afschrijvings% klopt niet met de totale levensduur"," "))</f>
        <v>!</v>
      </c>
    </row>
    <row r="26" spans="2:20" ht="10.5">
      <c r="B26" s="250"/>
      <c r="C26" s="412"/>
      <c r="D26" s="412"/>
      <c r="E26" s="42"/>
      <c r="F26" s="251"/>
      <c r="G26" s="226"/>
      <c r="H26" s="232"/>
      <c r="I26" s="232"/>
      <c r="J26" s="240"/>
      <c r="K26" s="101">
        <f t="shared" si="0"/>
        <v>0</v>
      </c>
      <c r="L26" s="238">
        <f t="shared" si="1"/>
        <v>0</v>
      </c>
      <c r="M26" s="73">
        <f t="shared" si="2"/>
        <v>0</v>
      </c>
      <c r="N26" s="238">
        <f t="shared" si="3"/>
        <v>0</v>
      </c>
      <c r="O26" s="48">
        <f t="shared" si="4"/>
        <v>0</v>
      </c>
      <c r="P26" s="252">
        <f t="shared" si="5"/>
        <v>0</v>
      </c>
      <c r="Q26" s="48">
        <f t="shared" si="6"/>
        <v>0</v>
      </c>
      <c r="R26" s="100"/>
      <c r="S26" s="239">
        <f>R26*O26</f>
        <v>0</v>
      </c>
      <c r="T26" s="20" t="str">
        <f t="shared" si="7"/>
        <v>!</v>
      </c>
    </row>
    <row r="27" spans="2:20" ht="10.5">
      <c r="B27" s="250"/>
      <c r="C27" s="412"/>
      <c r="D27" s="412"/>
      <c r="E27" s="42"/>
      <c r="F27" s="251"/>
      <c r="G27" s="226"/>
      <c r="H27" s="232"/>
      <c r="I27" s="232"/>
      <c r="J27" s="240"/>
      <c r="K27" s="101">
        <f t="shared" si="0"/>
        <v>0</v>
      </c>
      <c r="L27" s="238">
        <f t="shared" si="1"/>
        <v>0</v>
      </c>
      <c r="M27" s="73">
        <f t="shared" si="2"/>
        <v>0</v>
      </c>
      <c r="N27" s="238">
        <f t="shared" si="3"/>
        <v>0</v>
      </c>
      <c r="O27" s="48">
        <f t="shared" si="4"/>
        <v>0</v>
      </c>
      <c r="P27" s="252">
        <f t="shared" si="5"/>
        <v>0</v>
      </c>
      <c r="Q27" s="48">
        <f t="shared" si="6"/>
        <v>0</v>
      </c>
      <c r="R27" s="100"/>
      <c r="S27" s="239">
        <f>R27*O27</f>
        <v>0</v>
      </c>
      <c r="T27" s="20" t="str">
        <f t="shared" si="7"/>
        <v>!</v>
      </c>
    </row>
    <row r="28" spans="2:20" ht="10.5">
      <c r="B28" s="250"/>
      <c r="C28" s="412"/>
      <c r="D28" s="412"/>
      <c r="E28" s="42"/>
      <c r="F28" s="251"/>
      <c r="G28" s="226"/>
      <c r="H28" s="232"/>
      <c r="I28" s="232"/>
      <c r="J28" s="240"/>
      <c r="K28" s="101">
        <f t="shared" si="0"/>
        <v>0</v>
      </c>
      <c r="L28" s="238">
        <f t="shared" si="1"/>
        <v>0</v>
      </c>
      <c r="M28" s="73">
        <f t="shared" si="2"/>
        <v>0</v>
      </c>
      <c r="N28" s="238">
        <f t="shared" si="3"/>
        <v>0</v>
      </c>
      <c r="O28" s="48">
        <f t="shared" si="4"/>
        <v>0</v>
      </c>
      <c r="P28" s="252">
        <f t="shared" si="5"/>
        <v>0</v>
      </c>
      <c r="Q28" s="48">
        <f t="shared" si="6"/>
        <v>0</v>
      </c>
      <c r="R28" s="100"/>
      <c r="S28" s="239">
        <f>R28*O28</f>
        <v>0</v>
      </c>
      <c r="T28" s="20" t="str">
        <f t="shared" si="7"/>
        <v>!</v>
      </c>
    </row>
    <row r="29" spans="2:20" ht="10.5">
      <c r="B29" s="250"/>
      <c r="C29" s="412"/>
      <c r="D29" s="412"/>
      <c r="E29" s="42"/>
      <c r="F29" s="251"/>
      <c r="G29" s="226"/>
      <c r="H29" s="232"/>
      <c r="I29" s="232"/>
      <c r="J29" s="240"/>
      <c r="K29" s="101">
        <f t="shared" si="0"/>
        <v>0</v>
      </c>
      <c r="L29" s="238">
        <f t="shared" si="1"/>
        <v>0</v>
      </c>
      <c r="M29" s="73">
        <f t="shared" si="2"/>
        <v>0</v>
      </c>
      <c r="N29" s="238">
        <f t="shared" si="3"/>
        <v>0</v>
      </c>
      <c r="O29" s="48">
        <f t="shared" si="4"/>
        <v>0</v>
      </c>
      <c r="P29" s="252">
        <f t="shared" si="5"/>
        <v>0</v>
      </c>
      <c r="Q29" s="48">
        <f t="shared" si="6"/>
        <v>0</v>
      </c>
      <c r="R29" s="100"/>
      <c r="S29" s="239">
        <f>R29*O29</f>
        <v>0</v>
      </c>
      <c r="T29" s="20" t="str">
        <f t="shared" si="7"/>
        <v>!</v>
      </c>
    </row>
    <row r="30" spans="2:20" ht="10.5">
      <c r="B30" s="250"/>
      <c r="C30" s="412"/>
      <c r="D30" s="412"/>
      <c r="E30" s="42"/>
      <c r="F30" s="251"/>
      <c r="G30" s="226"/>
      <c r="H30" s="232"/>
      <c r="I30" s="232"/>
      <c r="J30" s="240"/>
      <c r="K30" s="101">
        <f t="shared" si="0"/>
        <v>0</v>
      </c>
      <c r="L30" s="238">
        <f t="shared" si="1"/>
        <v>0</v>
      </c>
      <c r="M30" s="73">
        <f t="shared" si="2"/>
        <v>0</v>
      </c>
      <c r="N30" s="238">
        <f t="shared" si="3"/>
        <v>0</v>
      </c>
      <c r="O30" s="48">
        <f t="shared" si="4"/>
        <v>0</v>
      </c>
      <c r="P30" s="252">
        <f t="shared" si="5"/>
        <v>0</v>
      </c>
      <c r="Q30" s="48">
        <f t="shared" si="6"/>
        <v>0</v>
      </c>
      <c r="R30" s="100"/>
      <c r="S30" s="239">
        <f>R30*O30</f>
        <v>0</v>
      </c>
      <c r="T30" s="20" t="str">
        <f t="shared" si="7"/>
        <v>!</v>
      </c>
    </row>
    <row r="31" spans="2:20" ht="10.5">
      <c r="B31" s="250"/>
      <c r="C31" s="412"/>
      <c r="D31" s="412"/>
      <c r="E31" s="42"/>
      <c r="F31" s="251"/>
      <c r="G31" s="226"/>
      <c r="H31" s="232"/>
      <c r="I31" s="232"/>
      <c r="J31" s="240"/>
      <c r="K31" s="101">
        <f t="shared" si="0"/>
        <v>0</v>
      </c>
      <c r="L31" s="238">
        <f t="shared" si="1"/>
        <v>0</v>
      </c>
      <c r="M31" s="73">
        <f t="shared" si="2"/>
        <v>0</v>
      </c>
      <c r="N31" s="238">
        <f t="shared" si="3"/>
        <v>0</v>
      </c>
      <c r="O31" s="48">
        <f t="shared" si="4"/>
        <v>0</v>
      </c>
      <c r="P31" s="252">
        <f t="shared" si="5"/>
        <v>0</v>
      </c>
      <c r="Q31" s="48">
        <f t="shared" si="6"/>
        <v>0</v>
      </c>
      <c r="R31" s="100"/>
      <c r="S31" s="239">
        <f>R31*O31</f>
        <v>0</v>
      </c>
      <c r="T31" s="453" t="str">
        <f>IF(K31=0,"!",IF(OR((F31+R31)*H31&lt;99,(F31+R31)*H31&gt;101),"afschrijvings% klopt niet met de totale levensduur"," "))</f>
        <v>!</v>
      </c>
    </row>
    <row r="32" spans="1:33" s="6" customFormat="1" ht="10.5">
      <c r="A32" s="27"/>
      <c r="B32" s="42" t="s">
        <v>115</v>
      </c>
      <c r="C32" s="42"/>
      <c r="D32" s="42"/>
      <c r="E32" s="42"/>
      <c r="F32" s="42"/>
      <c r="G32" s="101">
        <f>werktuigen!E43</f>
        <v>0</v>
      </c>
      <c r="H32" s="253" t="e">
        <f>werktuigen!H47</f>
        <v>#VALUE!</v>
      </c>
      <c r="I32" s="253">
        <f>werktuigen!H49</f>
        <v>0</v>
      </c>
      <c r="J32" s="253" t="e">
        <f>werktuigen!H48</f>
        <v>#VALUE!</v>
      </c>
      <c r="K32" s="101" t="e">
        <f>G32*(H32+I32+J32)/100</f>
        <v>#VALUE!</v>
      </c>
      <c r="L32" s="238">
        <f t="shared" si="1"/>
        <v>0</v>
      </c>
      <c r="M32" s="48">
        <f>(G32*L32)/100</f>
        <v>0</v>
      </c>
      <c r="N32" s="254" t="e">
        <f t="shared" si="3"/>
        <v>#VALUE!</v>
      </c>
      <c r="O32" s="48" t="e">
        <f>G32*N32/100</f>
        <v>#VALUE!</v>
      </c>
      <c r="P32" s="252" t="e">
        <f t="shared" si="5"/>
        <v>#VALUE!</v>
      </c>
      <c r="Q32" s="48" t="e">
        <f t="shared" si="6"/>
        <v>#VALUE!</v>
      </c>
      <c r="S32" s="239">
        <f>G32*werktuigen!D48</f>
        <v>0</v>
      </c>
      <c r="U32" s="27"/>
      <c r="V32" s="27"/>
      <c r="W32" s="27"/>
      <c r="X32" s="27"/>
      <c r="Y32" s="27"/>
      <c r="Z32" s="27"/>
      <c r="AA32" s="27"/>
      <c r="AB32" s="27"/>
      <c r="AC32" s="27"/>
      <c r="AD32" s="27"/>
      <c r="AE32" s="27"/>
      <c r="AF32" s="27"/>
      <c r="AG32" s="27"/>
    </row>
    <row r="33" spans="1:33" s="6" customFormat="1" ht="10.5">
      <c r="A33" s="27"/>
      <c r="B33" s="42" t="s">
        <v>352</v>
      </c>
      <c r="C33" s="42"/>
      <c r="D33" s="42"/>
      <c r="E33" s="42"/>
      <c r="F33" s="42"/>
      <c r="G33" s="101"/>
      <c r="H33" s="255"/>
      <c r="I33" s="256"/>
      <c r="J33" s="234"/>
      <c r="K33" s="257">
        <f>werktuigen!I50+werktuigen!I51</f>
        <v>0</v>
      </c>
      <c r="L33" s="235"/>
      <c r="M33" s="48"/>
      <c r="N33" s="235"/>
      <c r="O33" s="48"/>
      <c r="P33" s="73"/>
      <c r="Q33" s="48"/>
      <c r="R33" s="22"/>
      <c r="U33" s="27"/>
      <c r="V33" s="27"/>
      <c r="W33" s="27"/>
      <c r="X33" s="27"/>
      <c r="Y33" s="27"/>
      <c r="Z33" s="27"/>
      <c r="AA33" s="27"/>
      <c r="AB33" s="27"/>
      <c r="AC33" s="27"/>
      <c r="AD33" s="27"/>
      <c r="AE33" s="27"/>
      <c r="AF33" s="27"/>
      <c r="AG33" s="27"/>
    </row>
    <row r="34" spans="2:20" ht="10.5">
      <c r="B34" s="42" t="s">
        <v>229</v>
      </c>
      <c r="C34" s="42"/>
      <c r="D34" s="42"/>
      <c r="E34" s="42"/>
      <c r="F34" s="42"/>
      <c r="G34" s="217"/>
      <c r="H34" s="47"/>
      <c r="I34" s="234"/>
      <c r="J34" s="234"/>
      <c r="K34" s="257">
        <f>SUM(werktuigen!H55:H59)</f>
        <v>0</v>
      </c>
      <c r="L34" s="235"/>
      <c r="M34" s="48"/>
      <c r="N34" s="235"/>
      <c r="O34" s="48"/>
      <c r="P34" s="73"/>
      <c r="Q34" s="48"/>
      <c r="R34" s="22"/>
      <c r="T34" s="6"/>
    </row>
    <row r="35" spans="2:20" ht="10.5">
      <c r="B35" s="42" t="s">
        <v>361</v>
      </c>
      <c r="C35" s="42"/>
      <c r="D35" s="42"/>
      <c r="E35" s="16"/>
      <c r="F35" s="258"/>
      <c r="G35" s="259"/>
      <c r="H35" s="253"/>
      <c r="I35" s="234"/>
      <c r="J35" s="234"/>
      <c r="K35" s="257">
        <f>SUM(werktuigen!H61:H64)</f>
        <v>0</v>
      </c>
      <c r="L35" s="235"/>
      <c r="M35" s="48"/>
      <c r="N35" s="235"/>
      <c r="O35" s="48"/>
      <c r="P35" s="73"/>
      <c r="Q35" s="48"/>
      <c r="R35" s="22"/>
      <c r="T35" s="6"/>
    </row>
    <row r="36" spans="2:20" ht="10.5">
      <c r="B36" s="42" t="s">
        <v>118</v>
      </c>
      <c r="C36" s="42"/>
      <c r="D36" s="42"/>
      <c r="E36" s="42"/>
      <c r="F36" s="50"/>
      <c r="G36" s="260"/>
      <c r="H36" s="47"/>
      <c r="I36" s="247"/>
      <c r="J36" s="234"/>
      <c r="K36" s="101">
        <f>(G36*I36)</f>
        <v>0</v>
      </c>
      <c r="L36" s="235"/>
      <c r="M36" s="48"/>
      <c r="N36" s="235"/>
      <c r="O36" s="48"/>
      <c r="P36" s="73"/>
      <c r="Q36" s="48"/>
      <c r="R36" s="22"/>
      <c r="S36" s="167"/>
      <c r="T36" s="6"/>
    </row>
    <row r="37" spans="2:20" ht="10.5">
      <c r="B37" s="42" t="s">
        <v>119</v>
      </c>
      <c r="C37" s="42"/>
      <c r="D37" s="42"/>
      <c r="E37" s="42"/>
      <c r="F37" s="50"/>
      <c r="G37" s="260"/>
      <c r="H37" s="47"/>
      <c r="I37" s="247"/>
      <c r="J37" s="234"/>
      <c r="K37" s="101">
        <f>(G37*I37)</f>
        <v>0</v>
      </c>
      <c r="L37" s="141"/>
      <c r="M37" s="48"/>
      <c r="N37" s="235"/>
      <c r="O37" s="48"/>
      <c r="P37" s="73"/>
      <c r="Q37" s="48"/>
      <c r="R37" s="22"/>
      <c r="T37" s="6"/>
    </row>
    <row r="38" spans="2:20" ht="10.5">
      <c r="B38" s="42" t="s">
        <v>120</v>
      </c>
      <c r="C38" s="42"/>
      <c r="D38" s="42"/>
      <c r="E38" s="42"/>
      <c r="F38" s="50"/>
      <c r="G38" s="260"/>
      <c r="H38" s="47"/>
      <c r="I38" s="247"/>
      <c r="J38" s="234"/>
      <c r="K38" s="101">
        <f>(G38*I38)</f>
        <v>0</v>
      </c>
      <c r="L38" s="141"/>
      <c r="M38" s="48"/>
      <c r="N38" s="141"/>
      <c r="O38" s="48"/>
      <c r="P38" s="73"/>
      <c r="Q38" s="48"/>
      <c r="R38" s="22"/>
      <c r="T38" s="6"/>
    </row>
    <row r="39" spans="2:20" ht="10.5">
      <c r="B39" s="42" t="s">
        <v>121</v>
      </c>
      <c r="C39" s="42"/>
      <c r="D39" s="42"/>
      <c r="E39" s="42"/>
      <c r="F39" s="50"/>
      <c r="G39" s="260"/>
      <c r="H39" s="47"/>
      <c r="I39" s="247"/>
      <c r="J39" s="234"/>
      <c r="K39" s="101">
        <f>(G39*I39)</f>
        <v>0</v>
      </c>
      <c r="L39" s="141"/>
      <c r="M39" s="48"/>
      <c r="N39" s="141"/>
      <c r="O39" s="48"/>
      <c r="P39" s="73"/>
      <c r="Q39" s="48"/>
      <c r="R39" s="22"/>
      <c r="T39" s="6"/>
    </row>
    <row r="40" spans="2:20" ht="10.5">
      <c r="B40" s="42" t="s">
        <v>117</v>
      </c>
      <c r="C40" s="42"/>
      <c r="D40" s="42"/>
      <c r="E40" s="42"/>
      <c r="F40" s="50"/>
      <c r="G40" s="260"/>
      <c r="H40" s="47"/>
      <c r="I40" s="247"/>
      <c r="J40" s="234"/>
      <c r="K40" s="101">
        <f>(G40*I40)</f>
        <v>0</v>
      </c>
      <c r="L40" s="235"/>
      <c r="M40" s="48"/>
      <c r="N40" s="235"/>
      <c r="O40" s="48"/>
      <c r="P40" s="73"/>
      <c r="Q40" s="48"/>
      <c r="R40" s="22"/>
      <c r="S40" s="167"/>
      <c r="T40" s="6"/>
    </row>
    <row r="41" spans="2:20" ht="10.5">
      <c r="B41" s="42" t="s">
        <v>116</v>
      </c>
      <c r="C41" s="42"/>
      <c r="D41" s="42"/>
      <c r="E41" s="42"/>
      <c r="F41" s="50"/>
      <c r="G41" s="260"/>
      <c r="H41" s="47"/>
      <c r="I41" s="247"/>
      <c r="J41" s="234"/>
      <c r="K41" s="101">
        <f>G41*I41</f>
        <v>0</v>
      </c>
      <c r="L41" s="235"/>
      <c r="M41" s="48"/>
      <c r="N41" s="235"/>
      <c r="O41" s="48"/>
      <c r="P41" s="73"/>
      <c r="Q41" s="48"/>
      <c r="R41" s="22"/>
      <c r="T41" s="6"/>
    </row>
    <row r="42" spans="2:20" ht="10.5">
      <c r="B42" s="42" t="s">
        <v>122</v>
      </c>
      <c r="C42" s="42"/>
      <c r="D42" s="42"/>
      <c r="E42" s="42"/>
      <c r="F42" s="42"/>
      <c r="G42" s="261"/>
      <c r="H42" s="47"/>
      <c r="I42" s="262"/>
      <c r="J42" s="263"/>
      <c r="K42" s="264"/>
      <c r="L42" s="265"/>
      <c r="M42" s="136"/>
      <c r="N42" s="266"/>
      <c r="O42" s="136"/>
      <c r="P42" s="77"/>
      <c r="Q42" s="136"/>
      <c r="R42" s="131"/>
      <c r="S42" s="131"/>
      <c r="T42" s="6"/>
    </row>
    <row r="43" spans="1:33" s="6" customFormat="1" ht="10.5">
      <c r="A43" s="27"/>
      <c r="B43" s="114" t="s">
        <v>123</v>
      </c>
      <c r="C43" s="78"/>
      <c r="D43" s="78"/>
      <c r="E43" s="78"/>
      <c r="F43" s="78"/>
      <c r="G43" s="78"/>
      <c r="H43" s="78"/>
      <c r="I43" s="78"/>
      <c r="J43" s="81"/>
      <c r="K43" s="413" t="e">
        <f>SUM(K14:K42)</f>
        <v>#VALUE!</v>
      </c>
      <c r="L43" s="78"/>
      <c r="M43" s="48">
        <f>SUM(M17:M42)+SUM(M7:M9)</f>
        <v>0</v>
      </c>
      <c r="N43" s="267"/>
      <c r="O43" s="48" t="e">
        <f>SUM(O14:O42)</f>
        <v>#VALUE!</v>
      </c>
      <c r="P43" s="73"/>
      <c r="Q43" s="48" t="e">
        <f>SUM(Q14:Q42)</f>
        <v>#VALUE!</v>
      </c>
      <c r="S43" s="167">
        <f>SUM(S14:S42)</f>
        <v>0</v>
      </c>
      <c r="U43" s="27"/>
      <c r="V43" s="27"/>
      <c r="W43" s="27"/>
      <c r="X43" s="27"/>
      <c r="Y43" s="27"/>
      <c r="Z43" s="27"/>
      <c r="AA43" s="27"/>
      <c r="AB43" s="27"/>
      <c r="AC43" s="27"/>
      <c r="AD43" s="27"/>
      <c r="AE43" s="27"/>
      <c r="AF43" s="27"/>
      <c r="AG43" s="27"/>
    </row>
    <row r="44" spans="1:33" s="6" customFormat="1" ht="15" customHeight="1">
      <c r="A44" s="27"/>
      <c r="B44" s="79" t="s">
        <v>148</v>
      </c>
      <c r="C44" s="42"/>
      <c r="D44" s="42"/>
      <c r="E44" s="42" t="s">
        <v>124</v>
      </c>
      <c r="G44" s="42"/>
      <c r="H44" s="42"/>
      <c r="I44" s="42"/>
      <c r="J44" s="71"/>
      <c r="K44" s="73" t="e">
        <f>(K10-K43)</f>
        <v>#DIV/0!</v>
      </c>
      <c r="L44" s="42"/>
      <c r="M44" s="42"/>
      <c r="N44" s="42"/>
      <c r="O44" s="42"/>
      <c r="P44" s="42"/>
      <c r="Q44" s="42"/>
      <c r="U44" s="27"/>
      <c r="V44" s="27"/>
      <c r="W44" s="27"/>
      <c r="X44" s="27"/>
      <c r="Y44" s="27"/>
      <c r="Z44" s="27"/>
      <c r="AA44" s="27"/>
      <c r="AB44" s="27"/>
      <c r="AC44" s="27"/>
      <c r="AD44" s="27"/>
      <c r="AE44" s="27"/>
      <c r="AF44" s="27"/>
      <c r="AG44" s="27"/>
    </row>
    <row r="45" spans="1:33" s="6" customFormat="1" ht="10.5">
      <c r="A45" s="27"/>
      <c r="B45" s="42" t="s">
        <v>125</v>
      </c>
      <c r="C45" s="42"/>
      <c r="D45" s="42"/>
      <c r="E45" s="42"/>
      <c r="F45" s="42"/>
      <c r="G45" s="42"/>
      <c r="H45" s="42"/>
      <c r="I45" s="42"/>
      <c r="J45" s="42"/>
      <c r="K45" s="77">
        <f>SUM(K37:K39)</f>
        <v>0</v>
      </c>
      <c r="L45" s="42"/>
      <c r="M45" s="42"/>
      <c r="N45" s="42"/>
      <c r="O45" s="42"/>
      <c r="P45" s="42"/>
      <c r="Q45" s="42"/>
      <c r="U45" s="27"/>
      <c r="V45" s="27"/>
      <c r="W45" s="27"/>
      <c r="X45" s="27"/>
      <c r="Y45" s="27"/>
      <c r="Z45" s="27"/>
      <c r="AA45" s="27"/>
      <c r="AB45" s="27"/>
      <c r="AC45" s="27"/>
      <c r="AD45" s="27"/>
      <c r="AE45" s="27"/>
      <c r="AF45" s="27"/>
      <c r="AG45" s="27"/>
    </row>
    <row r="46" spans="1:33" s="6" customFormat="1" ht="15" customHeight="1">
      <c r="A46" s="27"/>
      <c r="B46" s="79" t="s">
        <v>126</v>
      </c>
      <c r="C46" s="42"/>
      <c r="D46" s="42"/>
      <c r="E46" s="42"/>
      <c r="F46" s="42"/>
      <c r="G46" s="42"/>
      <c r="H46" s="42"/>
      <c r="I46" s="42"/>
      <c r="J46" s="42"/>
      <c r="K46" s="73" t="e">
        <f>SUM(K44:K45)</f>
        <v>#DIV/0!</v>
      </c>
      <c r="L46" s="42"/>
      <c r="M46" s="42"/>
      <c r="N46" s="42"/>
      <c r="O46" s="42"/>
      <c r="P46" s="42"/>
      <c r="Q46" s="42"/>
      <c r="U46" s="27"/>
      <c r="V46" s="27"/>
      <c r="W46" s="27"/>
      <c r="X46" s="27"/>
      <c r="Y46" s="27"/>
      <c r="Z46" s="27"/>
      <c r="AA46" s="27"/>
      <c r="AB46" s="27"/>
      <c r="AC46" s="27"/>
      <c r="AD46" s="27"/>
      <c r="AE46" s="27"/>
      <c r="AF46" s="27"/>
      <c r="AG46" s="27"/>
    </row>
    <row r="47" spans="1:33" s="6" customFormat="1" ht="10.5">
      <c r="A47" s="27"/>
      <c r="B47" s="42" t="s">
        <v>151</v>
      </c>
      <c r="C47" s="42"/>
      <c r="D47" s="42"/>
      <c r="E47" s="42"/>
      <c r="F47" s="42"/>
      <c r="G47" s="42"/>
      <c r="H47" s="42"/>
      <c r="I47" s="42"/>
      <c r="J47" s="42"/>
      <c r="K47" s="77">
        <f>M43</f>
        <v>0</v>
      </c>
      <c r="L47" s="42"/>
      <c r="M47" s="42"/>
      <c r="N47" s="42"/>
      <c r="O47" s="42"/>
      <c r="P47" s="42"/>
      <c r="Q47" s="42"/>
      <c r="U47" s="27"/>
      <c r="V47" s="27"/>
      <c r="W47" s="27"/>
      <c r="X47" s="27"/>
      <c r="Y47" s="27"/>
      <c r="Z47" s="27"/>
      <c r="AA47" s="27"/>
      <c r="AB47" s="27"/>
      <c r="AC47" s="27"/>
      <c r="AD47" s="27"/>
      <c r="AE47" s="27"/>
      <c r="AF47" s="27"/>
      <c r="AG47" s="27"/>
    </row>
    <row r="48" spans="1:33" s="6" customFormat="1" ht="16.5" customHeight="1">
      <c r="A48" s="27"/>
      <c r="B48" s="318" t="s">
        <v>404</v>
      </c>
      <c r="K48" s="167" t="e">
        <f>K46+K47</f>
        <v>#DIV/0!</v>
      </c>
      <c r="U48" s="27"/>
      <c r="V48" s="27"/>
      <c r="W48" s="27"/>
      <c r="X48" s="27"/>
      <c r="Y48" s="27"/>
      <c r="Z48" s="27"/>
      <c r="AA48" s="27"/>
      <c r="AB48" s="27"/>
      <c r="AC48" s="27"/>
      <c r="AD48" s="27"/>
      <c r="AE48" s="27"/>
      <c r="AF48" s="27"/>
      <c r="AG48" s="27"/>
    </row>
    <row r="49" s="27" customFormat="1" ht="10.5"/>
    <row r="50" s="27" customFormat="1" ht="10.5"/>
    <row r="51" s="27" customFormat="1" ht="10.5"/>
    <row r="52" s="27" customFormat="1" ht="10.5"/>
    <row r="53" s="27" customFormat="1" ht="10.5"/>
    <row r="54" s="27" customFormat="1" ht="10.5"/>
    <row r="55" s="27" customFormat="1" ht="10.5"/>
    <row r="56" s="27" customFormat="1" ht="10.5"/>
    <row r="57" s="27" customFormat="1" ht="10.5"/>
    <row r="58" s="27" customFormat="1" ht="10.5"/>
    <row r="59" s="27" customFormat="1" ht="10.5"/>
    <row r="60" s="27" customFormat="1" ht="10.5"/>
    <row r="61" s="27" customFormat="1" ht="10.5"/>
    <row r="62" s="27" customFormat="1" ht="10.5"/>
    <row r="63" s="27" customFormat="1" ht="10.5"/>
    <row r="64" s="27" customFormat="1" ht="10.5"/>
    <row r="65" spans="2:19" ht="10.5">
      <c r="B65" s="27"/>
      <c r="C65" s="27"/>
      <c r="D65" s="27"/>
      <c r="E65" s="27"/>
      <c r="F65" s="27"/>
      <c r="G65" s="27"/>
      <c r="H65" s="27"/>
      <c r="I65" s="27"/>
      <c r="J65" s="27"/>
      <c r="K65" s="27"/>
      <c r="L65" s="27"/>
      <c r="M65" s="27"/>
      <c r="N65" s="27"/>
      <c r="O65" s="27"/>
      <c r="P65" s="27"/>
      <c r="Q65" s="27"/>
      <c r="R65" s="27"/>
      <c r="S65" s="27"/>
    </row>
    <row r="66" spans="2:19" ht="10.5">
      <c r="B66" s="27"/>
      <c r="C66" s="27"/>
      <c r="D66" s="27"/>
      <c r="E66" s="27"/>
      <c r="F66" s="27"/>
      <c r="G66" s="27"/>
      <c r="H66" s="27"/>
      <c r="I66" s="27"/>
      <c r="J66" s="27"/>
      <c r="K66" s="27"/>
      <c r="L66" s="27"/>
      <c r="M66" s="27"/>
      <c r="N66" s="27"/>
      <c r="O66" s="27"/>
      <c r="P66" s="27"/>
      <c r="Q66" s="27"/>
      <c r="R66" s="27"/>
      <c r="S66" s="27"/>
    </row>
    <row r="67" spans="2:19" ht="10.5">
      <c r="B67" s="27"/>
      <c r="C67" s="27"/>
      <c r="D67" s="27"/>
      <c r="E67" s="27"/>
      <c r="F67" s="27"/>
      <c r="G67" s="27"/>
      <c r="H67" s="27"/>
      <c r="I67" s="27"/>
      <c r="J67" s="27"/>
      <c r="K67" s="27"/>
      <c r="L67" s="27"/>
      <c r="M67" s="27"/>
      <c r="N67" s="27"/>
      <c r="O67" s="27"/>
      <c r="P67" s="27"/>
      <c r="Q67" s="27"/>
      <c r="R67" s="27"/>
      <c r="S67" s="27"/>
    </row>
    <row r="68" spans="2:19" ht="10.5">
      <c r="B68" s="27"/>
      <c r="C68" s="27"/>
      <c r="D68" s="27"/>
      <c r="E68" s="27"/>
      <c r="F68" s="27"/>
      <c r="G68" s="27"/>
      <c r="H68" s="27"/>
      <c r="I68" s="27"/>
      <c r="J68" s="27"/>
      <c r="K68" s="27"/>
      <c r="L68" s="27"/>
      <c r="M68" s="27"/>
      <c r="N68" s="27"/>
      <c r="O68" s="27"/>
      <c r="P68" s="27"/>
      <c r="Q68" s="27"/>
      <c r="R68" s="27"/>
      <c r="S68" s="27"/>
    </row>
    <row r="69" spans="2:19" ht="10.5">
      <c r="B69" s="27"/>
      <c r="C69" s="27"/>
      <c r="D69" s="27"/>
      <c r="E69" s="27"/>
      <c r="F69" s="27"/>
      <c r="G69" s="27"/>
      <c r="H69" s="27"/>
      <c r="I69" s="27"/>
      <c r="J69" s="27"/>
      <c r="K69" s="27"/>
      <c r="L69" s="27"/>
      <c r="M69" s="27"/>
      <c r="N69" s="27"/>
      <c r="O69" s="27"/>
      <c r="P69" s="27"/>
      <c r="Q69" s="27"/>
      <c r="R69" s="27"/>
      <c r="S69" s="27"/>
    </row>
    <row r="70" spans="2:19" ht="10.5">
      <c r="B70" s="27"/>
      <c r="C70" s="27"/>
      <c r="D70" s="27"/>
      <c r="E70" s="27"/>
      <c r="F70" s="27"/>
      <c r="G70" s="27"/>
      <c r="H70" s="27"/>
      <c r="I70" s="27"/>
      <c r="J70" s="27"/>
      <c r="K70" s="27"/>
      <c r="L70" s="27"/>
      <c r="M70" s="27"/>
      <c r="N70" s="27"/>
      <c r="O70" s="27"/>
      <c r="P70" s="27"/>
      <c r="Q70" s="27"/>
      <c r="R70" s="27"/>
      <c r="S70" s="27"/>
    </row>
    <row r="71" spans="2:19" ht="10.5">
      <c r="B71" s="27"/>
      <c r="C71" s="27"/>
      <c r="D71" s="27"/>
      <c r="E71" s="27"/>
      <c r="F71" s="27"/>
      <c r="G71" s="27"/>
      <c r="H71" s="27"/>
      <c r="I71" s="27"/>
      <c r="J71" s="27"/>
      <c r="K71" s="27"/>
      <c r="L71" s="27"/>
      <c r="M71" s="27"/>
      <c r="N71" s="27"/>
      <c r="O71" s="27"/>
      <c r="P71" s="27"/>
      <c r="Q71" s="27"/>
      <c r="R71" s="27"/>
      <c r="S71" s="27"/>
    </row>
    <row r="72" spans="2:19" ht="10.5">
      <c r="B72" s="27"/>
      <c r="C72" s="27"/>
      <c r="D72" s="27"/>
      <c r="E72" s="27"/>
      <c r="F72" s="27"/>
      <c r="G72" s="27"/>
      <c r="H72" s="27"/>
      <c r="I72" s="27"/>
      <c r="J72" s="27"/>
      <c r="K72" s="27"/>
      <c r="L72" s="27"/>
      <c r="M72" s="27"/>
      <c r="N72" s="27"/>
      <c r="O72" s="27"/>
      <c r="P72" s="27"/>
      <c r="Q72" s="27"/>
      <c r="R72" s="27"/>
      <c r="S72" s="27"/>
    </row>
    <row r="73" spans="2:19" ht="10.5">
      <c r="B73" s="27"/>
      <c r="C73" s="27"/>
      <c r="D73" s="27"/>
      <c r="E73" s="27"/>
      <c r="F73" s="27"/>
      <c r="G73" s="27"/>
      <c r="H73" s="27"/>
      <c r="I73" s="27"/>
      <c r="J73" s="27"/>
      <c r="K73" s="27"/>
      <c r="L73" s="27"/>
      <c r="M73" s="27"/>
      <c r="N73" s="27"/>
      <c r="O73" s="27"/>
      <c r="P73" s="27"/>
      <c r="Q73" s="27"/>
      <c r="R73" s="27"/>
      <c r="S73" s="27"/>
    </row>
    <row r="74" spans="2:19" ht="10.5">
      <c r="B74" s="27"/>
      <c r="C74" s="27"/>
      <c r="D74" s="27"/>
      <c r="E74" s="27"/>
      <c r="F74" s="27"/>
      <c r="G74" s="27"/>
      <c r="H74" s="27"/>
      <c r="I74" s="27"/>
      <c r="J74" s="27"/>
      <c r="K74" s="27"/>
      <c r="L74" s="27"/>
      <c r="M74" s="27"/>
      <c r="N74" s="27"/>
      <c r="O74" s="27"/>
      <c r="P74" s="27"/>
      <c r="Q74" s="27"/>
      <c r="R74" s="27"/>
      <c r="S74" s="27"/>
    </row>
    <row r="75" spans="2:19" ht="10.5">
      <c r="B75" s="27"/>
      <c r="C75" s="27"/>
      <c r="D75" s="27"/>
      <c r="E75" s="27"/>
      <c r="F75" s="27"/>
      <c r="G75" s="27"/>
      <c r="H75" s="27"/>
      <c r="I75" s="27"/>
      <c r="J75" s="27"/>
      <c r="K75" s="27"/>
      <c r="L75" s="27"/>
      <c r="M75" s="27"/>
      <c r="N75" s="27"/>
      <c r="O75" s="27"/>
      <c r="P75" s="27"/>
      <c r="Q75" s="27"/>
      <c r="R75" s="27"/>
      <c r="S75" s="27"/>
    </row>
    <row r="76" spans="2:19" ht="10.5">
      <c r="B76" s="27"/>
      <c r="C76" s="27"/>
      <c r="D76" s="27"/>
      <c r="E76" s="27"/>
      <c r="F76" s="27"/>
      <c r="G76" s="27"/>
      <c r="H76" s="27"/>
      <c r="I76" s="27"/>
      <c r="J76" s="27"/>
      <c r="K76" s="27"/>
      <c r="L76" s="27"/>
      <c r="M76" s="27"/>
      <c r="N76" s="27"/>
      <c r="O76" s="27"/>
      <c r="P76" s="27"/>
      <c r="Q76" s="27"/>
      <c r="R76" s="27"/>
      <c r="S76" s="27"/>
    </row>
    <row r="77" spans="2:19" ht="10.5">
      <c r="B77" s="27"/>
      <c r="C77" s="27"/>
      <c r="D77" s="27"/>
      <c r="E77" s="27"/>
      <c r="F77" s="27"/>
      <c r="G77" s="27"/>
      <c r="H77" s="27"/>
      <c r="I77" s="27"/>
      <c r="J77" s="27"/>
      <c r="K77" s="27"/>
      <c r="L77" s="27"/>
      <c r="M77" s="27"/>
      <c r="N77" s="27"/>
      <c r="O77" s="27"/>
      <c r="P77" s="27"/>
      <c r="Q77" s="27"/>
      <c r="R77" s="27"/>
      <c r="S77" s="27"/>
    </row>
    <row r="78" spans="2:19" ht="10.5">
      <c r="B78" s="27"/>
      <c r="C78" s="27"/>
      <c r="D78" s="27"/>
      <c r="E78" s="27"/>
      <c r="F78" s="27"/>
      <c r="G78" s="27"/>
      <c r="H78" s="27"/>
      <c r="I78" s="27"/>
      <c r="J78" s="27"/>
      <c r="K78" s="27"/>
      <c r="L78" s="27"/>
      <c r="M78" s="27"/>
      <c r="N78" s="27"/>
      <c r="O78" s="27"/>
      <c r="P78" s="27"/>
      <c r="Q78" s="27"/>
      <c r="R78" s="27"/>
      <c r="S78" s="27"/>
    </row>
    <row r="79" spans="2:19" ht="10.5">
      <c r="B79" s="27"/>
      <c r="C79" s="27"/>
      <c r="D79" s="27"/>
      <c r="E79" s="27"/>
      <c r="F79" s="27"/>
      <c r="G79" s="27"/>
      <c r="H79" s="27"/>
      <c r="I79" s="27"/>
      <c r="J79" s="27"/>
      <c r="K79" s="27"/>
      <c r="L79" s="27"/>
      <c r="M79" s="27"/>
      <c r="N79" s="27"/>
      <c r="O79" s="27"/>
      <c r="P79" s="27"/>
      <c r="Q79" s="27"/>
      <c r="R79" s="27"/>
      <c r="S79" s="27"/>
    </row>
    <row r="80" spans="2:19" ht="10.5">
      <c r="B80" s="27"/>
      <c r="C80" s="27"/>
      <c r="D80" s="27"/>
      <c r="E80" s="27"/>
      <c r="F80" s="27"/>
      <c r="G80" s="27"/>
      <c r="H80" s="27"/>
      <c r="I80" s="27"/>
      <c r="J80" s="27"/>
      <c r="K80" s="27"/>
      <c r="L80" s="27"/>
      <c r="M80" s="27"/>
      <c r="N80" s="27"/>
      <c r="O80" s="27"/>
      <c r="P80" s="27"/>
      <c r="Q80" s="27"/>
      <c r="R80" s="27"/>
      <c r="S80" s="27"/>
    </row>
    <row r="81" spans="2:19" ht="10.5">
      <c r="B81" s="27"/>
      <c r="C81" s="27"/>
      <c r="D81" s="27"/>
      <c r="E81" s="27"/>
      <c r="F81" s="27"/>
      <c r="G81" s="27"/>
      <c r="H81" s="27"/>
      <c r="I81" s="27"/>
      <c r="J81" s="27"/>
      <c r="K81" s="27"/>
      <c r="L81" s="27"/>
      <c r="M81" s="27"/>
      <c r="N81" s="27"/>
      <c r="O81" s="27"/>
      <c r="P81" s="27"/>
      <c r="Q81" s="27"/>
      <c r="R81" s="27"/>
      <c r="S81" s="27"/>
    </row>
    <row r="82" spans="2:19" ht="10.5">
      <c r="B82" s="27"/>
      <c r="C82" s="27"/>
      <c r="D82" s="27"/>
      <c r="E82" s="27"/>
      <c r="F82" s="27"/>
      <c r="G82" s="27"/>
      <c r="H82" s="27"/>
      <c r="I82" s="27"/>
      <c r="J82" s="27"/>
      <c r="K82" s="27"/>
      <c r="L82" s="27"/>
      <c r="M82" s="27"/>
      <c r="N82" s="27"/>
      <c r="O82" s="27"/>
      <c r="P82" s="27"/>
      <c r="Q82" s="27"/>
      <c r="R82" s="27"/>
      <c r="S82" s="27"/>
    </row>
    <row r="83" spans="2:19" ht="10.5">
      <c r="B83" s="27"/>
      <c r="C83" s="27"/>
      <c r="D83" s="27"/>
      <c r="E83" s="27"/>
      <c r="F83" s="27"/>
      <c r="G83" s="27"/>
      <c r="H83" s="27"/>
      <c r="I83" s="27"/>
      <c r="J83" s="27"/>
      <c r="K83" s="27"/>
      <c r="L83" s="27"/>
      <c r="M83" s="27"/>
      <c r="N83" s="27"/>
      <c r="O83" s="27"/>
      <c r="P83" s="27"/>
      <c r="Q83" s="27"/>
      <c r="R83" s="27"/>
      <c r="S83" s="27"/>
    </row>
    <row r="84" spans="2:19" ht="10.5">
      <c r="B84" s="27"/>
      <c r="C84" s="27"/>
      <c r="D84" s="27"/>
      <c r="E84" s="27"/>
      <c r="F84" s="27"/>
      <c r="G84" s="27"/>
      <c r="H84" s="27"/>
      <c r="I84" s="27"/>
      <c r="J84" s="27"/>
      <c r="K84" s="27"/>
      <c r="L84" s="27"/>
      <c r="M84" s="27"/>
      <c r="N84" s="27"/>
      <c r="O84" s="27"/>
      <c r="P84" s="27"/>
      <c r="Q84" s="27"/>
      <c r="R84" s="27"/>
      <c r="S84" s="27"/>
    </row>
    <row r="85" spans="2:19" ht="10.5">
      <c r="B85" s="27"/>
      <c r="C85" s="27"/>
      <c r="D85" s="27"/>
      <c r="E85" s="27"/>
      <c r="F85" s="27"/>
      <c r="G85" s="27"/>
      <c r="H85" s="27"/>
      <c r="I85" s="27"/>
      <c r="J85" s="27"/>
      <c r="K85" s="27"/>
      <c r="L85" s="27"/>
      <c r="M85" s="27"/>
      <c r="N85" s="27"/>
      <c r="O85" s="27"/>
      <c r="P85" s="27"/>
      <c r="Q85" s="27"/>
      <c r="R85" s="27"/>
      <c r="S85" s="27"/>
    </row>
    <row r="86" spans="2:19" ht="10.5">
      <c r="B86" s="27"/>
      <c r="C86" s="27"/>
      <c r="D86" s="27"/>
      <c r="E86" s="27"/>
      <c r="F86" s="27"/>
      <c r="G86" s="27"/>
      <c r="H86" s="27"/>
      <c r="I86" s="27"/>
      <c r="J86" s="27"/>
      <c r="K86" s="27"/>
      <c r="L86" s="27"/>
      <c r="M86" s="27"/>
      <c r="N86" s="27"/>
      <c r="O86" s="27"/>
      <c r="P86" s="27"/>
      <c r="Q86" s="27"/>
      <c r="R86" s="27"/>
      <c r="S86" s="27"/>
    </row>
    <row r="87" spans="2:19" ht="10.5">
      <c r="B87" s="27"/>
      <c r="C87" s="27"/>
      <c r="D87" s="27"/>
      <c r="E87" s="27"/>
      <c r="F87" s="27"/>
      <c r="G87" s="27"/>
      <c r="H87" s="27"/>
      <c r="I87" s="27"/>
      <c r="J87" s="27"/>
      <c r="K87" s="27"/>
      <c r="L87" s="27"/>
      <c r="M87" s="27"/>
      <c r="N87" s="27"/>
      <c r="O87" s="27"/>
      <c r="P87" s="27"/>
      <c r="Q87" s="27"/>
      <c r="R87" s="27"/>
      <c r="S87" s="27"/>
    </row>
    <row r="88" spans="2:19" ht="10.5">
      <c r="B88" s="27"/>
      <c r="C88" s="27"/>
      <c r="D88" s="27"/>
      <c r="E88" s="27"/>
      <c r="F88" s="27"/>
      <c r="G88" s="27"/>
      <c r="H88" s="27"/>
      <c r="I88" s="27"/>
      <c r="J88" s="27"/>
      <c r="K88" s="27"/>
      <c r="L88" s="27"/>
      <c r="M88" s="27"/>
      <c r="N88" s="27"/>
      <c r="O88" s="27"/>
      <c r="P88" s="27"/>
      <c r="Q88" s="27"/>
      <c r="R88" s="27"/>
      <c r="S88" s="27"/>
    </row>
    <row r="89" spans="2:19" ht="10.5">
      <c r="B89" s="27"/>
      <c r="C89" s="27"/>
      <c r="D89" s="27"/>
      <c r="E89" s="27"/>
      <c r="F89" s="27"/>
      <c r="G89" s="27"/>
      <c r="H89" s="27"/>
      <c r="I89" s="27"/>
      <c r="J89" s="27"/>
      <c r="K89" s="27"/>
      <c r="L89" s="27"/>
      <c r="M89" s="27"/>
      <c r="N89" s="27"/>
      <c r="O89" s="27"/>
      <c r="P89" s="27"/>
      <c r="Q89" s="27"/>
      <c r="R89" s="27"/>
      <c r="S89" s="27"/>
    </row>
    <row r="90" spans="2:19" ht="10.5">
      <c r="B90" s="27"/>
      <c r="C90" s="27"/>
      <c r="D90" s="27"/>
      <c r="E90" s="27"/>
      <c r="F90" s="27"/>
      <c r="G90" s="27"/>
      <c r="H90" s="27"/>
      <c r="I90" s="27"/>
      <c r="J90" s="27"/>
      <c r="K90" s="27"/>
      <c r="L90" s="27"/>
      <c r="M90" s="27"/>
      <c r="N90" s="27"/>
      <c r="O90" s="27"/>
      <c r="P90" s="27"/>
      <c r="Q90" s="27"/>
      <c r="R90" s="27"/>
      <c r="S90" s="27"/>
    </row>
    <row r="91" spans="2:19" ht="10.5">
      <c r="B91" s="27"/>
      <c r="C91" s="27"/>
      <c r="D91" s="27"/>
      <c r="E91" s="27"/>
      <c r="F91" s="27"/>
      <c r="G91" s="27"/>
      <c r="H91" s="27"/>
      <c r="I91" s="27"/>
      <c r="J91" s="27"/>
      <c r="K91" s="27"/>
      <c r="L91" s="27"/>
      <c r="M91" s="27"/>
      <c r="N91" s="27"/>
      <c r="O91" s="27"/>
      <c r="P91" s="27"/>
      <c r="Q91" s="27"/>
      <c r="R91" s="27"/>
      <c r="S91" s="27"/>
    </row>
    <row r="92" spans="2:19" ht="10.5">
      <c r="B92" s="27"/>
      <c r="C92" s="27"/>
      <c r="D92" s="27"/>
      <c r="E92" s="27"/>
      <c r="F92" s="27"/>
      <c r="G92" s="27"/>
      <c r="H92" s="27"/>
      <c r="I92" s="27"/>
      <c r="J92" s="27"/>
      <c r="K92" s="27"/>
      <c r="L92" s="27"/>
      <c r="M92" s="27"/>
      <c r="N92" s="27"/>
      <c r="O92" s="27"/>
      <c r="P92" s="27"/>
      <c r="Q92" s="27"/>
      <c r="R92" s="27"/>
      <c r="S92" s="27"/>
    </row>
    <row r="93" spans="2:19" ht="10.5">
      <c r="B93" s="27"/>
      <c r="C93" s="27"/>
      <c r="D93" s="27"/>
      <c r="E93" s="27"/>
      <c r="F93" s="27"/>
      <c r="G93" s="27"/>
      <c r="H93" s="27"/>
      <c r="I93" s="27"/>
      <c r="J93" s="27"/>
      <c r="K93" s="27"/>
      <c r="L93" s="27"/>
      <c r="M93" s="27"/>
      <c r="N93" s="27"/>
      <c r="O93" s="27"/>
      <c r="P93" s="27"/>
      <c r="Q93" s="27"/>
      <c r="R93" s="27"/>
      <c r="S93" s="27"/>
    </row>
    <row r="94" spans="2:19" ht="10.5">
      <c r="B94" s="27"/>
      <c r="C94" s="27"/>
      <c r="D94" s="27"/>
      <c r="E94" s="27"/>
      <c r="F94" s="27"/>
      <c r="G94" s="27"/>
      <c r="H94" s="27"/>
      <c r="I94" s="27"/>
      <c r="J94" s="27"/>
      <c r="K94" s="27"/>
      <c r="L94" s="27"/>
      <c r="M94" s="27"/>
      <c r="N94" s="27"/>
      <c r="O94" s="27"/>
      <c r="P94" s="27"/>
      <c r="Q94" s="27"/>
      <c r="R94" s="27"/>
      <c r="S94" s="27"/>
    </row>
    <row r="95" spans="2:19" ht="10.5">
      <c r="B95" s="27"/>
      <c r="C95" s="27"/>
      <c r="D95" s="27"/>
      <c r="E95" s="27"/>
      <c r="F95" s="27"/>
      <c r="G95" s="27"/>
      <c r="H95" s="27"/>
      <c r="I95" s="27"/>
      <c r="J95" s="27"/>
      <c r="K95" s="27"/>
      <c r="L95" s="27"/>
      <c r="M95" s="27"/>
      <c r="N95" s="27"/>
      <c r="O95" s="27"/>
      <c r="P95" s="27"/>
      <c r="Q95" s="27"/>
      <c r="R95" s="27"/>
      <c r="S95" s="27"/>
    </row>
    <row r="96" spans="2:19" ht="10.5">
      <c r="B96" s="27"/>
      <c r="C96" s="27"/>
      <c r="D96" s="27"/>
      <c r="E96" s="27"/>
      <c r="F96" s="27"/>
      <c r="G96" s="27"/>
      <c r="H96" s="27"/>
      <c r="I96" s="27"/>
      <c r="J96" s="27"/>
      <c r="K96" s="27"/>
      <c r="L96" s="27"/>
      <c r="M96" s="27"/>
      <c r="N96" s="27"/>
      <c r="O96" s="27"/>
      <c r="P96" s="27"/>
      <c r="Q96" s="27"/>
      <c r="R96" s="27"/>
      <c r="S96" s="27"/>
    </row>
    <row r="97" spans="2:19" ht="10.5">
      <c r="B97" s="27"/>
      <c r="C97" s="27"/>
      <c r="D97" s="27"/>
      <c r="E97" s="27"/>
      <c r="F97" s="27"/>
      <c r="G97" s="27"/>
      <c r="H97" s="27"/>
      <c r="I97" s="27"/>
      <c r="J97" s="27"/>
      <c r="K97" s="27"/>
      <c r="L97" s="27"/>
      <c r="M97" s="27"/>
      <c r="N97" s="27"/>
      <c r="O97" s="27"/>
      <c r="P97" s="27"/>
      <c r="Q97" s="27"/>
      <c r="R97" s="27"/>
      <c r="S97" s="27"/>
    </row>
    <row r="98" spans="2:19" ht="10.5">
      <c r="B98" s="27"/>
      <c r="C98" s="27"/>
      <c r="D98" s="27"/>
      <c r="E98" s="27"/>
      <c r="F98" s="27"/>
      <c r="G98" s="27"/>
      <c r="H98" s="27"/>
      <c r="I98" s="27"/>
      <c r="J98" s="27"/>
      <c r="K98" s="27"/>
      <c r="L98" s="27"/>
      <c r="M98" s="27"/>
      <c r="N98" s="27"/>
      <c r="O98" s="27"/>
      <c r="P98" s="27"/>
      <c r="Q98" s="27"/>
      <c r="R98" s="27"/>
      <c r="S98" s="27"/>
    </row>
    <row r="99" spans="2:19" ht="10.5">
      <c r="B99" s="27"/>
      <c r="C99" s="27"/>
      <c r="D99" s="27"/>
      <c r="E99" s="27"/>
      <c r="F99" s="27"/>
      <c r="G99" s="27"/>
      <c r="H99" s="27"/>
      <c r="I99" s="27"/>
      <c r="J99" s="27"/>
      <c r="K99" s="27"/>
      <c r="L99" s="27"/>
      <c r="M99" s="27"/>
      <c r="N99" s="27"/>
      <c r="O99" s="27"/>
      <c r="P99" s="27"/>
      <c r="Q99" s="27"/>
      <c r="R99" s="27"/>
      <c r="S99" s="27"/>
    </row>
    <row r="100" spans="2:19" ht="10.5">
      <c r="B100" s="27"/>
      <c r="C100" s="27"/>
      <c r="D100" s="27"/>
      <c r="E100" s="27"/>
      <c r="F100" s="27"/>
      <c r="G100" s="27"/>
      <c r="H100" s="27"/>
      <c r="I100" s="27"/>
      <c r="J100" s="27"/>
      <c r="K100" s="27"/>
      <c r="L100" s="27"/>
      <c r="M100" s="27"/>
      <c r="N100" s="27"/>
      <c r="O100" s="27"/>
      <c r="P100" s="27"/>
      <c r="Q100" s="27"/>
      <c r="R100" s="27"/>
      <c r="S100" s="27"/>
    </row>
    <row r="101" spans="2:19" ht="10.5">
      <c r="B101" s="27"/>
      <c r="C101" s="27"/>
      <c r="D101" s="27"/>
      <c r="E101" s="27"/>
      <c r="F101" s="27"/>
      <c r="G101" s="27"/>
      <c r="H101" s="27"/>
      <c r="I101" s="27"/>
      <c r="J101" s="27"/>
      <c r="K101" s="27"/>
      <c r="L101" s="27"/>
      <c r="M101" s="27"/>
      <c r="N101" s="27"/>
      <c r="O101" s="27"/>
      <c r="P101" s="27"/>
      <c r="Q101" s="27"/>
      <c r="R101" s="27"/>
      <c r="S101" s="27"/>
    </row>
    <row r="102" spans="2:19" ht="10.5">
      <c r="B102" s="27"/>
      <c r="C102" s="27"/>
      <c r="D102" s="27"/>
      <c r="E102" s="27"/>
      <c r="F102" s="27"/>
      <c r="G102" s="27"/>
      <c r="H102" s="27"/>
      <c r="I102" s="27"/>
      <c r="J102" s="27"/>
      <c r="K102" s="27"/>
      <c r="L102" s="27"/>
      <c r="M102" s="27"/>
      <c r="N102" s="27"/>
      <c r="O102" s="27"/>
      <c r="P102" s="27"/>
      <c r="Q102" s="27"/>
      <c r="R102" s="27"/>
      <c r="S102" s="27"/>
    </row>
    <row r="103" spans="2:19" ht="10.5">
      <c r="B103" s="27"/>
      <c r="C103" s="27"/>
      <c r="D103" s="27"/>
      <c r="E103" s="27"/>
      <c r="F103" s="27"/>
      <c r="G103" s="27"/>
      <c r="H103" s="27"/>
      <c r="I103" s="27"/>
      <c r="J103" s="27"/>
      <c r="K103" s="27"/>
      <c r="L103" s="27"/>
      <c r="M103" s="27"/>
      <c r="N103" s="27"/>
      <c r="O103" s="27"/>
      <c r="P103" s="27"/>
      <c r="Q103" s="27"/>
      <c r="R103" s="27"/>
      <c r="S103" s="27"/>
    </row>
    <row r="104" spans="2:19" ht="10.5">
      <c r="B104" s="27"/>
      <c r="C104" s="27"/>
      <c r="D104" s="27"/>
      <c r="E104" s="27"/>
      <c r="F104" s="27"/>
      <c r="G104" s="27"/>
      <c r="H104" s="27"/>
      <c r="I104" s="27"/>
      <c r="J104" s="27"/>
      <c r="K104" s="27"/>
      <c r="L104" s="27"/>
      <c r="M104" s="27"/>
      <c r="N104" s="27"/>
      <c r="O104" s="27"/>
      <c r="P104" s="27"/>
      <c r="Q104" s="27"/>
      <c r="R104" s="27"/>
      <c r="S104" s="27"/>
    </row>
    <row r="105" spans="2:19" ht="10.5">
      <c r="B105" s="27"/>
      <c r="C105" s="27"/>
      <c r="D105" s="27"/>
      <c r="E105" s="27"/>
      <c r="F105" s="27"/>
      <c r="G105" s="27"/>
      <c r="H105" s="27"/>
      <c r="I105" s="27"/>
      <c r="J105" s="27"/>
      <c r="K105" s="27"/>
      <c r="L105" s="27"/>
      <c r="M105" s="27"/>
      <c r="N105" s="27"/>
      <c r="O105" s="27"/>
      <c r="P105" s="27"/>
      <c r="Q105" s="27"/>
      <c r="R105" s="27"/>
      <c r="S105" s="27"/>
    </row>
    <row r="106" spans="2:19" ht="10.5">
      <c r="B106" s="27"/>
      <c r="C106" s="27"/>
      <c r="D106" s="27"/>
      <c r="E106" s="27"/>
      <c r="F106" s="27"/>
      <c r="G106" s="27"/>
      <c r="H106" s="27"/>
      <c r="I106" s="27"/>
      <c r="J106" s="27"/>
      <c r="K106" s="27"/>
      <c r="L106" s="27"/>
      <c r="M106" s="27"/>
      <c r="N106" s="27"/>
      <c r="O106" s="27"/>
      <c r="P106" s="27"/>
      <c r="Q106" s="27"/>
      <c r="R106" s="27"/>
      <c r="S106" s="27"/>
    </row>
    <row r="107" spans="2:19" ht="10.5">
      <c r="B107" s="27"/>
      <c r="C107" s="27"/>
      <c r="D107" s="27"/>
      <c r="E107" s="27"/>
      <c r="F107" s="27"/>
      <c r="G107" s="27"/>
      <c r="H107" s="27"/>
      <c r="I107" s="27"/>
      <c r="J107" s="27"/>
      <c r="K107" s="27"/>
      <c r="L107" s="27"/>
      <c r="M107" s="27"/>
      <c r="N107" s="27"/>
      <c r="O107" s="27"/>
      <c r="P107" s="27"/>
      <c r="Q107" s="27"/>
      <c r="R107" s="27"/>
      <c r="S107" s="27"/>
    </row>
    <row r="108" spans="2:19" ht="10.5">
      <c r="B108" s="27"/>
      <c r="C108" s="27"/>
      <c r="D108" s="27"/>
      <c r="E108" s="27"/>
      <c r="F108" s="27"/>
      <c r="G108" s="27"/>
      <c r="H108" s="27"/>
      <c r="I108" s="27"/>
      <c r="J108" s="27"/>
      <c r="K108" s="27"/>
      <c r="L108" s="27"/>
      <c r="M108" s="27"/>
      <c r="N108" s="27"/>
      <c r="O108" s="27"/>
      <c r="P108" s="27"/>
      <c r="Q108" s="27"/>
      <c r="R108" s="27"/>
      <c r="S108" s="27"/>
    </row>
    <row r="109" spans="2:19" ht="10.5">
      <c r="B109" s="27"/>
      <c r="C109" s="27"/>
      <c r="D109" s="27"/>
      <c r="E109" s="27"/>
      <c r="F109" s="27"/>
      <c r="G109" s="27"/>
      <c r="H109" s="27"/>
      <c r="I109" s="27"/>
      <c r="J109" s="27"/>
      <c r="K109" s="27"/>
      <c r="L109" s="27"/>
      <c r="M109" s="27"/>
      <c r="N109" s="27"/>
      <c r="O109" s="27"/>
      <c r="P109" s="27"/>
      <c r="Q109" s="27"/>
      <c r="R109" s="27"/>
      <c r="S109" s="27"/>
    </row>
    <row r="110" spans="2:19" ht="10.5">
      <c r="B110" s="27"/>
      <c r="C110" s="27"/>
      <c r="D110" s="27"/>
      <c r="E110" s="27"/>
      <c r="F110" s="27"/>
      <c r="G110" s="27"/>
      <c r="H110" s="27"/>
      <c r="I110" s="27"/>
      <c r="J110" s="27"/>
      <c r="K110" s="27"/>
      <c r="L110" s="27"/>
      <c r="M110" s="27"/>
      <c r="N110" s="27"/>
      <c r="O110" s="27"/>
      <c r="P110" s="27"/>
      <c r="Q110" s="27"/>
      <c r="R110" s="27"/>
      <c r="S110" s="27"/>
    </row>
    <row r="111" spans="2:19" ht="10.5">
      <c r="B111" s="27"/>
      <c r="C111" s="27"/>
      <c r="D111" s="27"/>
      <c r="E111" s="27"/>
      <c r="F111" s="27"/>
      <c r="G111" s="27"/>
      <c r="H111" s="27"/>
      <c r="I111" s="27"/>
      <c r="J111" s="27"/>
      <c r="K111" s="27"/>
      <c r="L111" s="27"/>
      <c r="M111" s="27"/>
      <c r="N111" s="27"/>
      <c r="O111" s="27"/>
      <c r="P111" s="27"/>
      <c r="Q111" s="27"/>
      <c r="R111" s="27"/>
      <c r="S111" s="27"/>
    </row>
    <row r="112" spans="2:19" ht="10.5">
      <c r="B112" s="27"/>
      <c r="C112" s="27"/>
      <c r="D112" s="27"/>
      <c r="E112" s="27"/>
      <c r="F112" s="27"/>
      <c r="G112" s="27"/>
      <c r="H112" s="27"/>
      <c r="I112" s="27"/>
      <c r="J112" s="27"/>
      <c r="K112" s="27"/>
      <c r="L112" s="27"/>
      <c r="M112" s="27"/>
      <c r="N112" s="27"/>
      <c r="O112" s="27"/>
      <c r="P112" s="27"/>
      <c r="Q112" s="27"/>
      <c r="R112" s="27"/>
      <c r="S112" s="27"/>
    </row>
    <row r="113" spans="2:19" ht="10.5">
      <c r="B113" s="27"/>
      <c r="C113" s="27"/>
      <c r="D113" s="27"/>
      <c r="E113" s="27"/>
      <c r="F113" s="27"/>
      <c r="G113" s="27"/>
      <c r="H113" s="27"/>
      <c r="I113" s="27"/>
      <c r="J113" s="27"/>
      <c r="K113" s="27"/>
      <c r="L113" s="27"/>
      <c r="M113" s="27"/>
      <c r="N113" s="27"/>
      <c r="O113" s="27"/>
      <c r="P113" s="27"/>
      <c r="Q113" s="27"/>
      <c r="R113" s="27"/>
      <c r="S113" s="27"/>
    </row>
    <row r="114" spans="2:19" ht="10.5">
      <c r="B114" s="27"/>
      <c r="C114" s="27"/>
      <c r="D114" s="27"/>
      <c r="E114" s="27"/>
      <c r="F114" s="27"/>
      <c r="G114" s="27"/>
      <c r="H114" s="27"/>
      <c r="I114" s="27"/>
      <c r="J114" s="27"/>
      <c r="K114" s="27"/>
      <c r="L114" s="27"/>
      <c r="M114" s="27"/>
      <c r="N114" s="27"/>
      <c r="O114" s="27"/>
      <c r="P114" s="27"/>
      <c r="Q114" s="27"/>
      <c r="R114" s="27"/>
      <c r="S114" s="27"/>
    </row>
    <row r="115" spans="2:19" ht="10.5">
      <c r="B115" s="27"/>
      <c r="C115" s="27"/>
      <c r="D115" s="27"/>
      <c r="E115" s="27"/>
      <c r="F115" s="27"/>
      <c r="G115" s="27"/>
      <c r="H115" s="27"/>
      <c r="I115" s="27"/>
      <c r="J115" s="27"/>
      <c r="K115" s="27"/>
      <c r="L115" s="27"/>
      <c r="M115" s="27"/>
      <c r="N115" s="27"/>
      <c r="O115" s="27"/>
      <c r="P115" s="27"/>
      <c r="Q115" s="27"/>
      <c r="R115" s="27"/>
      <c r="S115" s="27"/>
    </row>
    <row r="116" spans="2:19" ht="10.5">
      <c r="B116" s="27"/>
      <c r="C116" s="27"/>
      <c r="D116" s="27"/>
      <c r="E116" s="27"/>
      <c r="F116" s="27"/>
      <c r="G116" s="27"/>
      <c r="H116" s="27"/>
      <c r="I116" s="27"/>
      <c r="J116" s="27"/>
      <c r="K116" s="27"/>
      <c r="L116" s="27"/>
      <c r="M116" s="27"/>
      <c r="N116" s="27"/>
      <c r="O116" s="27"/>
      <c r="P116" s="27"/>
      <c r="Q116" s="27"/>
      <c r="R116" s="27"/>
      <c r="S116" s="27"/>
    </row>
    <row r="117" spans="2:19" ht="10.5">
      <c r="B117" s="27"/>
      <c r="C117" s="27"/>
      <c r="D117" s="27"/>
      <c r="E117" s="27"/>
      <c r="F117" s="27"/>
      <c r="G117" s="27"/>
      <c r="H117" s="27"/>
      <c r="I117" s="27"/>
      <c r="J117" s="27"/>
      <c r="K117" s="27"/>
      <c r="L117" s="27"/>
      <c r="M117" s="27"/>
      <c r="N117" s="27"/>
      <c r="O117" s="27"/>
      <c r="P117" s="27"/>
      <c r="Q117" s="27"/>
      <c r="R117" s="27"/>
      <c r="S117" s="27"/>
    </row>
    <row r="118" spans="2:19" ht="10.5">
      <c r="B118" s="27"/>
      <c r="C118" s="27"/>
      <c r="D118" s="27"/>
      <c r="E118" s="27"/>
      <c r="F118" s="27"/>
      <c r="G118" s="27"/>
      <c r="H118" s="27"/>
      <c r="I118" s="27"/>
      <c r="J118" s="27"/>
      <c r="K118" s="27"/>
      <c r="L118" s="27"/>
      <c r="M118" s="27"/>
      <c r="N118" s="27"/>
      <c r="O118" s="27"/>
      <c r="P118" s="27"/>
      <c r="Q118" s="27"/>
      <c r="R118" s="27"/>
      <c r="S118" s="27"/>
    </row>
    <row r="119" spans="2:19" ht="10.5">
      <c r="B119" s="27"/>
      <c r="C119" s="27"/>
      <c r="D119" s="27"/>
      <c r="E119" s="27"/>
      <c r="F119" s="27"/>
      <c r="G119" s="27"/>
      <c r="H119" s="27"/>
      <c r="I119" s="27"/>
      <c r="J119" s="27"/>
      <c r="K119" s="27"/>
      <c r="L119" s="27"/>
      <c r="M119" s="27"/>
      <c r="N119" s="27"/>
      <c r="O119" s="27"/>
      <c r="P119" s="27"/>
      <c r="Q119" s="27"/>
      <c r="R119" s="27"/>
      <c r="S119" s="27"/>
    </row>
    <row r="120" spans="2:19" ht="10.5">
      <c r="B120" s="27"/>
      <c r="C120" s="27"/>
      <c r="D120" s="27"/>
      <c r="E120" s="27"/>
      <c r="F120" s="27"/>
      <c r="G120" s="27"/>
      <c r="H120" s="27"/>
      <c r="I120" s="27"/>
      <c r="J120" s="27"/>
      <c r="K120" s="27"/>
      <c r="L120" s="27"/>
      <c r="M120" s="27"/>
      <c r="N120" s="27"/>
      <c r="O120" s="27"/>
      <c r="P120" s="27"/>
      <c r="Q120" s="27"/>
      <c r="R120" s="27"/>
      <c r="S120" s="27"/>
    </row>
    <row r="121" spans="2:19" ht="10.5">
      <c r="B121" s="27"/>
      <c r="C121" s="27"/>
      <c r="D121" s="27"/>
      <c r="E121" s="27"/>
      <c r="F121" s="27"/>
      <c r="G121" s="27"/>
      <c r="H121" s="27"/>
      <c r="I121" s="27"/>
      <c r="J121" s="27"/>
      <c r="K121" s="27"/>
      <c r="L121" s="27"/>
      <c r="M121" s="27"/>
      <c r="N121" s="27"/>
      <c r="O121" s="27"/>
      <c r="P121" s="27"/>
      <c r="Q121" s="27"/>
      <c r="R121" s="27"/>
      <c r="S121" s="27"/>
    </row>
    <row r="122" spans="2:19" ht="10.5">
      <c r="B122" s="27"/>
      <c r="C122" s="27"/>
      <c r="D122" s="27"/>
      <c r="E122" s="27"/>
      <c r="F122" s="27"/>
      <c r="G122" s="27"/>
      <c r="H122" s="27"/>
      <c r="I122" s="27"/>
      <c r="J122" s="27"/>
      <c r="K122" s="27"/>
      <c r="L122" s="27"/>
      <c r="M122" s="27"/>
      <c r="N122" s="27"/>
      <c r="O122" s="27"/>
      <c r="P122" s="27"/>
      <c r="Q122" s="27"/>
      <c r="R122" s="27"/>
      <c r="S122" s="27"/>
    </row>
    <row r="123" spans="2:19" ht="10.5">
      <c r="B123" s="27"/>
      <c r="C123" s="27"/>
      <c r="D123" s="27"/>
      <c r="E123" s="27"/>
      <c r="F123" s="27"/>
      <c r="G123" s="27"/>
      <c r="H123" s="27"/>
      <c r="I123" s="27"/>
      <c r="J123" s="27"/>
      <c r="K123" s="27"/>
      <c r="L123" s="27"/>
      <c r="M123" s="27"/>
      <c r="N123" s="27"/>
      <c r="O123" s="27"/>
      <c r="P123" s="27"/>
      <c r="Q123" s="27"/>
      <c r="R123" s="27"/>
      <c r="S123" s="27"/>
    </row>
    <row r="124" spans="2:19" ht="10.5">
      <c r="B124" s="27"/>
      <c r="C124" s="27"/>
      <c r="D124" s="27"/>
      <c r="E124" s="27"/>
      <c r="F124" s="27"/>
      <c r="G124" s="27"/>
      <c r="H124" s="27"/>
      <c r="I124" s="27"/>
      <c r="J124" s="27"/>
      <c r="K124" s="27"/>
      <c r="L124" s="27"/>
      <c r="M124" s="27"/>
      <c r="N124" s="27"/>
      <c r="O124" s="27"/>
      <c r="P124" s="27"/>
      <c r="Q124" s="27"/>
      <c r="R124" s="27"/>
      <c r="S124" s="27"/>
    </row>
    <row r="125" spans="2:19" ht="10.5">
      <c r="B125" s="27"/>
      <c r="C125" s="27"/>
      <c r="D125" s="27"/>
      <c r="E125" s="27"/>
      <c r="F125" s="27"/>
      <c r="G125" s="27"/>
      <c r="H125" s="27"/>
      <c r="I125" s="27"/>
      <c r="J125" s="27"/>
      <c r="K125" s="27"/>
      <c r="L125" s="27"/>
      <c r="M125" s="27"/>
      <c r="N125" s="27"/>
      <c r="O125" s="27"/>
      <c r="P125" s="27"/>
      <c r="Q125" s="27"/>
      <c r="R125" s="27"/>
      <c r="S125" s="27"/>
    </row>
    <row r="126" spans="2:19" ht="10.5">
      <c r="B126" s="27"/>
      <c r="C126" s="27"/>
      <c r="D126" s="27"/>
      <c r="E126" s="27"/>
      <c r="F126" s="27"/>
      <c r="G126" s="27"/>
      <c r="H126" s="27"/>
      <c r="I126" s="27"/>
      <c r="J126" s="27"/>
      <c r="K126" s="27"/>
      <c r="L126" s="27"/>
      <c r="M126" s="27"/>
      <c r="N126" s="27"/>
      <c r="O126" s="27"/>
      <c r="P126" s="27"/>
      <c r="Q126" s="27"/>
      <c r="R126" s="27"/>
      <c r="S126" s="27"/>
    </row>
    <row r="127" spans="2:19" ht="10.5">
      <c r="B127" s="27"/>
      <c r="C127" s="27"/>
      <c r="D127" s="27"/>
      <c r="E127" s="27"/>
      <c r="F127" s="27"/>
      <c r="G127" s="27"/>
      <c r="H127" s="27"/>
      <c r="I127" s="27"/>
      <c r="J127" s="27"/>
      <c r="K127" s="27"/>
      <c r="L127" s="27"/>
      <c r="M127" s="27"/>
      <c r="N127" s="27"/>
      <c r="O127" s="27"/>
      <c r="P127" s="27"/>
      <c r="Q127" s="27"/>
      <c r="R127" s="27"/>
      <c r="S127" s="27"/>
    </row>
    <row r="128" spans="2:19" ht="10.5">
      <c r="B128" s="27"/>
      <c r="C128" s="27"/>
      <c r="D128" s="27"/>
      <c r="E128" s="27"/>
      <c r="F128" s="27"/>
      <c r="G128" s="27"/>
      <c r="H128" s="27"/>
      <c r="I128" s="27"/>
      <c r="J128" s="27"/>
      <c r="K128" s="27"/>
      <c r="L128" s="27"/>
      <c r="M128" s="27"/>
      <c r="N128" s="27"/>
      <c r="O128" s="27"/>
      <c r="P128" s="27"/>
      <c r="Q128" s="27"/>
      <c r="R128" s="27"/>
      <c r="S128" s="27"/>
    </row>
    <row r="129" spans="2:19" ht="10.5">
      <c r="B129" s="27"/>
      <c r="C129" s="27"/>
      <c r="D129" s="27"/>
      <c r="E129" s="27"/>
      <c r="F129" s="27"/>
      <c r="G129" s="27"/>
      <c r="H129" s="27"/>
      <c r="I129" s="27"/>
      <c r="J129" s="27"/>
      <c r="K129" s="27"/>
      <c r="L129" s="27"/>
      <c r="M129" s="27"/>
      <c r="N129" s="27"/>
      <c r="O129" s="27"/>
      <c r="P129" s="27"/>
      <c r="Q129" s="27"/>
      <c r="R129" s="27"/>
      <c r="S129" s="27"/>
    </row>
    <row r="130" spans="2:19" ht="10.5">
      <c r="B130" s="27"/>
      <c r="C130" s="27"/>
      <c r="D130" s="27"/>
      <c r="E130" s="27"/>
      <c r="F130" s="27"/>
      <c r="G130" s="27"/>
      <c r="H130" s="27"/>
      <c r="I130" s="27"/>
      <c r="J130" s="27"/>
      <c r="K130" s="27"/>
      <c r="L130" s="27"/>
      <c r="M130" s="27"/>
      <c r="N130" s="27"/>
      <c r="O130" s="27"/>
      <c r="P130" s="27"/>
      <c r="Q130" s="27"/>
      <c r="R130" s="27"/>
      <c r="S130" s="27"/>
    </row>
    <row r="131" spans="2:19" ht="10.5">
      <c r="B131" s="27"/>
      <c r="C131" s="27"/>
      <c r="D131" s="27"/>
      <c r="E131" s="27"/>
      <c r="F131" s="27"/>
      <c r="G131" s="27"/>
      <c r="H131" s="27"/>
      <c r="I131" s="27"/>
      <c r="J131" s="27"/>
      <c r="K131" s="27"/>
      <c r="L131" s="27"/>
      <c r="M131" s="27"/>
      <c r="N131" s="27"/>
      <c r="O131" s="27"/>
      <c r="P131" s="27"/>
      <c r="Q131" s="27"/>
      <c r="R131" s="27"/>
      <c r="S131" s="27"/>
    </row>
    <row r="132" spans="2:19" ht="10.5">
      <c r="B132" s="27"/>
      <c r="C132" s="27"/>
      <c r="D132" s="27"/>
      <c r="E132" s="27"/>
      <c r="F132" s="27"/>
      <c r="G132" s="27"/>
      <c r="H132" s="27"/>
      <c r="I132" s="27"/>
      <c r="J132" s="27"/>
      <c r="K132" s="27"/>
      <c r="L132" s="27"/>
      <c r="M132" s="27"/>
      <c r="N132" s="27"/>
      <c r="O132" s="27"/>
      <c r="P132" s="27"/>
      <c r="Q132" s="27"/>
      <c r="R132" s="27"/>
      <c r="S132" s="27"/>
    </row>
    <row r="133" spans="2:19" ht="10.5">
      <c r="B133" s="27"/>
      <c r="C133" s="27"/>
      <c r="D133" s="27"/>
      <c r="E133" s="27"/>
      <c r="F133" s="27"/>
      <c r="G133" s="27"/>
      <c r="H133" s="27"/>
      <c r="I133" s="27"/>
      <c r="J133" s="27"/>
      <c r="K133" s="27"/>
      <c r="L133" s="27"/>
      <c r="M133" s="27"/>
      <c r="N133" s="27"/>
      <c r="O133" s="27"/>
      <c r="P133" s="27"/>
      <c r="Q133" s="27"/>
      <c r="R133" s="27"/>
      <c r="S133" s="27"/>
    </row>
    <row r="134" spans="2:19" ht="10.5">
      <c r="B134" s="27"/>
      <c r="C134" s="27"/>
      <c r="D134" s="27"/>
      <c r="E134" s="27"/>
      <c r="F134" s="27"/>
      <c r="G134" s="27"/>
      <c r="H134" s="27"/>
      <c r="I134" s="27"/>
      <c r="J134" s="27"/>
      <c r="K134" s="27"/>
      <c r="L134" s="27"/>
      <c r="M134" s="27"/>
      <c r="N134" s="27"/>
      <c r="O134" s="27"/>
      <c r="P134" s="27"/>
      <c r="Q134" s="27"/>
      <c r="R134" s="27"/>
      <c r="S134" s="27"/>
    </row>
    <row r="135" spans="2:19" ht="10.5">
      <c r="B135" s="27"/>
      <c r="C135" s="27"/>
      <c r="D135" s="27"/>
      <c r="E135" s="27"/>
      <c r="F135" s="27"/>
      <c r="G135" s="27"/>
      <c r="H135" s="27"/>
      <c r="I135" s="27"/>
      <c r="J135" s="27"/>
      <c r="K135" s="27"/>
      <c r="L135" s="27"/>
      <c r="M135" s="27"/>
      <c r="N135" s="27"/>
      <c r="O135" s="27"/>
      <c r="P135" s="27"/>
      <c r="Q135" s="27"/>
      <c r="R135" s="27"/>
      <c r="S135" s="27"/>
    </row>
    <row r="136" spans="2:19" ht="10.5">
      <c r="B136" s="27"/>
      <c r="C136" s="27"/>
      <c r="D136" s="27"/>
      <c r="E136" s="27"/>
      <c r="F136" s="27"/>
      <c r="G136" s="27"/>
      <c r="H136" s="27"/>
      <c r="I136" s="27"/>
      <c r="J136" s="27"/>
      <c r="K136" s="27"/>
      <c r="L136" s="27"/>
      <c r="M136" s="27"/>
      <c r="N136" s="27"/>
      <c r="O136" s="27"/>
      <c r="P136" s="27"/>
      <c r="Q136" s="27"/>
      <c r="R136" s="27"/>
      <c r="S136" s="27"/>
    </row>
    <row r="137" spans="2:19" ht="10.5">
      <c r="B137" s="27"/>
      <c r="C137" s="27"/>
      <c r="D137" s="27"/>
      <c r="E137" s="27"/>
      <c r="F137" s="27"/>
      <c r="G137" s="27"/>
      <c r="H137" s="27"/>
      <c r="I137" s="27"/>
      <c r="J137" s="27"/>
      <c r="K137" s="27"/>
      <c r="L137" s="27"/>
      <c r="M137" s="27"/>
      <c r="N137" s="27"/>
      <c r="O137" s="27"/>
      <c r="P137" s="27"/>
      <c r="Q137" s="27"/>
      <c r="R137" s="27"/>
      <c r="S137" s="27"/>
    </row>
    <row r="138" spans="2:19" ht="10.5">
      <c r="B138" s="27"/>
      <c r="C138" s="27"/>
      <c r="D138" s="27"/>
      <c r="E138" s="27"/>
      <c r="F138" s="27"/>
      <c r="G138" s="27"/>
      <c r="H138" s="27"/>
      <c r="I138" s="27"/>
      <c r="J138" s="27"/>
      <c r="K138" s="27"/>
      <c r="L138" s="27"/>
      <c r="M138" s="27"/>
      <c r="N138" s="27"/>
      <c r="O138" s="27"/>
      <c r="P138" s="27"/>
      <c r="Q138" s="27"/>
      <c r="R138" s="27"/>
      <c r="S138" s="27"/>
    </row>
    <row r="139" spans="2:19" ht="10.5">
      <c r="B139" s="27"/>
      <c r="C139" s="27"/>
      <c r="D139" s="27"/>
      <c r="E139" s="27"/>
      <c r="F139" s="27"/>
      <c r="G139" s="27"/>
      <c r="H139" s="27"/>
      <c r="I139" s="27"/>
      <c r="J139" s="27"/>
      <c r="K139" s="27"/>
      <c r="L139" s="27"/>
      <c r="M139" s="27"/>
      <c r="N139" s="27"/>
      <c r="O139" s="27"/>
      <c r="P139" s="27"/>
      <c r="Q139" s="27"/>
      <c r="R139" s="27"/>
      <c r="S139" s="27"/>
    </row>
    <row r="140" spans="2:19" ht="10.5">
      <c r="B140" s="27"/>
      <c r="C140" s="27"/>
      <c r="D140" s="27"/>
      <c r="E140" s="27"/>
      <c r="F140" s="27"/>
      <c r="G140" s="27"/>
      <c r="H140" s="27"/>
      <c r="I140" s="27"/>
      <c r="J140" s="27"/>
      <c r="K140" s="27"/>
      <c r="L140" s="27"/>
      <c r="M140" s="27"/>
      <c r="N140" s="27"/>
      <c r="O140" s="27"/>
      <c r="P140" s="27"/>
      <c r="Q140" s="27"/>
      <c r="R140" s="27"/>
      <c r="S140" s="27"/>
    </row>
    <row r="141" spans="2:19" ht="10.5">
      <c r="B141" s="27"/>
      <c r="C141" s="27"/>
      <c r="D141" s="27"/>
      <c r="E141" s="27"/>
      <c r="F141" s="27"/>
      <c r="G141" s="27"/>
      <c r="H141" s="27"/>
      <c r="I141" s="27"/>
      <c r="J141" s="27"/>
      <c r="K141" s="27"/>
      <c r="L141" s="27"/>
      <c r="M141" s="27"/>
      <c r="N141" s="27"/>
      <c r="O141" s="27"/>
      <c r="P141" s="27"/>
      <c r="Q141" s="27"/>
      <c r="R141" s="27"/>
      <c r="S141" s="27"/>
    </row>
    <row r="142" spans="2:19" ht="10.5">
      <c r="B142" s="27"/>
      <c r="C142" s="27"/>
      <c r="D142" s="27"/>
      <c r="E142" s="27"/>
      <c r="F142" s="27"/>
      <c r="G142" s="27"/>
      <c r="H142" s="27"/>
      <c r="I142" s="27"/>
      <c r="J142" s="27"/>
      <c r="K142" s="27"/>
      <c r="L142" s="27"/>
      <c r="M142" s="27"/>
      <c r="N142" s="27"/>
      <c r="O142" s="27"/>
      <c r="P142" s="27"/>
      <c r="Q142" s="27"/>
      <c r="R142" s="27"/>
      <c r="S142" s="27"/>
    </row>
    <row r="143" spans="2:19" ht="10.5">
      <c r="B143" s="27"/>
      <c r="C143" s="27"/>
      <c r="D143" s="27"/>
      <c r="E143" s="27"/>
      <c r="F143" s="27"/>
      <c r="G143" s="27"/>
      <c r="H143" s="27"/>
      <c r="I143" s="27"/>
      <c r="J143" s="27"/>
      <c r="K143" s="27"/>
      <c r="L143" s="27"/>
      <c r="M143" s="27"/>
      <c r="N143" s="27"/>
      <c r="O143" s="27"/>
      <c r="P143" s="27"/>
      <c r="Q143" s="27"/>
      <c r="R143" s="27"/>
      <c r="S143" s="27"/>
    </row>
    <row r="144" spans="2:19" ht="10.5">
      <c r="B144" s="27"/>
      <c r="C144" s="27"/>
      <c r="D144" s="27"/>
      <c r="E144" s="27"/>
      <c r="F144" s="27"/>
      <c r="G144" s="27"/>
      <c r="H144" s="27"/>
      <c r="I144" s="27"/>
      <c r="J144" s="27"/>
      <c r="K144" s="27"/>
      <c r="L144" s="27"/>
      <c r="M144" s="27"/>
      <c r="N144" s="27"/>
      <c r="O144" s="27"/>
      <c r="P144" s="27"/>
      <c r="Q144" s="27"/>
      <c r="R144" s="27"/>
      <c r="S144" s="27"/>
    </row>
    <row r="145" spans="2:19" ht="10.5">
      <c r="B145" s="27"/>
      <c r="C145" s="27"/>
      <c r="D145" s="27"/>
      <c r="E145" s="27"/>
      <c r="F145" s="27"/>
      <c r="G145" s="27"/>
      <c r="H145" s="27"/>
      <c r="I145" s="27"/>
      <c r="J145" s="27"/>
      <c r="K145" s="27"/>
      <c r="L145" s="27"/>
      <c r="M145" s="27"/>
      <c r="N145" s="27"/>
      <c r="O145" s="27"/>
      <c r="P145" s="27"/>
      <c r="Q145" s="27"/>
      <c r="R145" s="27"/>
      <c r="S145" s="27"/>
    </row>
    <row r="146" spans="2:19" ht="10.5">
      <c r="B146" s="27"/>
      <c r="C146" s="27"/>
      <c r="D146" s="27"/>
      <c r="E146" s="27"/>
      <c r="F146" s="27"/>
      <c r="G146" s="27"/>
      <c r="H146" s="27"/>
      <c r="I146" s="27"/>
      <c r="J146" s="27"/>
      <c r="K146" s="27"/>
      <c r="L146" s="27"/>
      <c r="M146" s="27"/>
      <c r="N146" s="27"/>
      <c r="O146" s="27"/>
      <c r="P146" s="27"/>
      <c r="Q146" s="27"/>
      <c r="R146" s="27"/>
      <c r="S146" s="27"/>
    </row>
    <row r="147" spans="2:19" ht="10.5">
      <c r="B147" s="27"/>
      <c r="C147" s="27"/>
      <c r="D147" s="27"/>
      <c r="E147" s="27"/>
      <c r="F147" s="27"/>
      <c r="G147" s="27"/>
      <c r="H147" s="27"/>
      <c r="I147" s="27"/>
      <c r="J147" s="27"/>
      <c r="K147" s="27"/>
      <c r="L147" s="27"/>
      <c r="M147" s="27"/>
      <c r="N147" s="27"/>
      <c r="O147" s="27"/>
      <c r="P147" s="27"/>
      <c r="Q147" s="27"/>
      <c r="R147" s="27"/>
      <c r="S147" s="27"/>
    </row>
    <row r="148" spans="2:19" ht="10.5">
      <c r="B148" s="27"/>
      <c r="C148" s="27"/>
      <c r="D148" s="27"/>
      <c r="E148" s="27"/>
      <c r="F148" s="27"/>
      <c r="G148" s="27"/>
      <c r="H148" s="27"/>
      <c r="I148" s="27"/>
      <c r="J148" s="27"/>
      <c r="K148" s="27"/>
      <c r="L148" s="27"/>
      <c r="M148" s="27"/>
      <c r="N148" s="27"/>
      <c r="O148" s="27"/>
      <c r="P148" s="27"/>
      <c r="Q148" s="27"/>
      <c r="R148" s="27"/>
      <c r="S148" s="27"/>
    </row>
    <row r="149" spans="2:19" ht="10.5">
      <c r="B149" s="27"/>
      <c r="C149" s="27"/>
      <c r="D149" s="27"/>
      <c r="E149" s="27"/>
      <c r="F149" s="27"/>
      <c r="G149" s="27"/>
      <c r="H149" s="27"/>
      <c r="I149" s="27"/>
      <c r="J149" s="27"/>
      <c r="K149" s="27"/>
      <c r="L149" s="27"/>
      <c r="M149" s="27"/>
      <c r="N149" s="27"/>
      <c r="O149" s="27"/>
      <c r="P149" s="27"/>
      <c r="Q149" s="27"/>
      <c r="R149" s="27"/>
      <c r="S149" s="27"/>
    </row>
    <row r="150" spans="2:19" ht="10.5">
      <c r="B150" s="27"/>
      <c r="C150" s="27"/>
      <c r="D150" s="27"/>
      <c r="E150" s="27"/>
      <c r="F150" s="27"/>
      <c r="G150" s="27"/>
      <c r="H150" s="27"/>
      <c r="I150" s="27"/>
      <c r="J150" s="27"/>
      <c r="K150" s="27"/>
      <c r="L150" s="27"/>
      <c r="M150" s="27"/>
      <c r="N150" s="27"/>
      <c r="O150" s="27"/>
      <c r="P150" s="27"/>
      <c r="Q150" s="27"/>
      <c r="R150" s="27"/>
      <c r="S150" s="27"/>
    </row>
    <row r="151" spans="2:19" ht="10.5">
      <c r="B151" s="27"/>
      <c r="C151" s="27"/>
      <c r="D151" s="27"/>
      <c r="E151" s="27"/>
      <c r="F151" s="27"/>
      <c r="G151" s="27"/>
      <c r="H151" s="27"/>
      <c r="I151" s="27"/>
      <c r="J151" s="27"/>
      <c r="K151" s="27"/>
      <c r="L151" s="27"/>
      <c r="M151" s="27"/>
      <c r="N151" s="27"/>
      <c r="O151" s="27"/>
      <c r="P151" s="27"/>
      <c r="Q151" s="27"/>
      <c r="R151" s="27"/>
      <c r="S151" s="27"/>
    </row>
    <row r="152" spans="2:19" ht="10.5">
      <c r="B152" s="27"/>
      <c r="C152" s="27"/>
      <c r="D152" s="27"/>
      <c r="E152" s="27"/>
      <c r="F152" s="27"/>
      <c r="G152" s="27"/>
      <c r="H152" s="27"/>
      <c r="I152" s="27"/>
      <c r="J152" s="27"/>
      <c r="K152" s="27"/>
      <c r="L152" s="27"/>
      <c r="M152" s="27"/>
      <c r="N152" s="27"/>
      <c r="O152" s="27"/>
      <c r="P152" s="27"/>
      <c r="Q152" s="27"/>
      <c r="R152" s="27"/>
      <c r="S152" s="27"/>
    </row>
    <row r="153" spans="2:19" ht="10.5">
      <c r="B153" s="27"/>
      <c r="C153" s="27"/>
      <c r="D153" s="27"/>
      <c r="E153" s="27"/>
      <c r="F153" s="27"/>
      <c r="G153" s="27"/>
      <c r="H153" s="27"/>
      <c r="I153" s="27"/>
      <c r="J153" s="27"/>
      <c r="K153" s="27"/>
      <c r="L153" s="27"/>
      <c r="M153" s="27"/>
      <c r="N153" s="27"/>
      <c r="O153" s="27"/>
      <c r="P153" s="27"/>
      <c r="Q153" s="27"/>
      <c r="R153" s="27"/>
      <c r="S153" s="27"/>
    </row>
    <row r="154" spans="2:19" ht="10.5">
      <c r="B154" s="27"/>
      <c r="C154" s="27"/>
      <c r="D154" s="27"/>
      <c r="E154" s="27"/>
      <c r="F154" s="27"/>
      <c r="G154" s="27"/>
      <c r="H154" s="27"/>
      <c r="I154" s="27"/>
      <c r="J154" s="27"/>
      <c r="K154" s="27"/>
      <c r="L154" s="27"/>
      <c r="M154" s="27"/>
      <c r="N154" s="27"/>
      <c r="O154" s="27"/>
      <c r="P154" s="27"/>
      <c r="Q154" s="27"/>
      <c r="R154" s="27"/>
      <c r="S154" s="27"/>
    </row>
    <row r="155" spans="2:19" ht="10.5">
      <c r="B155" s="27"/>
      <c r="C155" s="27"/>
      <c r="D155" s="27"/>
      <c r="E155" s="27"/>
      <c r="F155" s="27"/>
      <c r="G155" s="27"/>
      <c r="H155" s="27"/>
      <c r="I155" s="27"/>
      <c r="J155" s="27"/>
      <c r="K155" s="27"/>
      <c r="L155" s="27"/>
      <c r="M155" s="27"/>
      <c r="N155" s="27"/>
      <c r="O155" s="27"/>
      <c r="P155" s="27"/>
      <c r="Q155" s="27"/>
      <c r="R155" s="27"/>
      <c r="S155" s="27"/>
    </row>
    <row r="156" spans="2:19" ht="10.5">
      <c r="B156" s="27"/>
      <c r="C156" s="27"/>
      <c r="D156" s="27"/>
      <c r="E156" s="27"/>
      <c r="F156" s="27"/>
      <c r="G156" s="27"/>
      <c r="H156" s="27"/>
      <c r="I156" s="27"/>
      <c r="J156" s="27"/>
      <c r="K156" s="27"/>
      <c r="L156" s="27"/>
      <c r="M156" s="27"/>
      <c r="N156" s="27"/>
      <c r="O156" s="27"/>
      <c r="P156" s="27"/>
      <c r="Q156" s="27"/>
      <c r="R156" s="27"/>
      <c r="S156" s="27"/>
    </row>
    <row r="157" spans="2:19" ht="10.5">
      <c r="B157" s="27"/>
      <c r="C157" s="27"/>
      <c r="D157" s="27"/>
      <c r="E157" s="27"/>
      <c r="F157" s="27"/>
      <c r="G157" s="27"/>
      <c r="H157" s="27"/>
      <c r="I157" s="27"/>
      <c r="J157" s="27"/>
      <c r="K157" s="27"/>
      <c r="L157" s="27"/>
      <c r="M157" s="27"/>
      <c r="N157" s="27"/>
      <c r="O157" s="27"/>
      <c r="P157" s="27"/>
      <c r="Q157" s="27"/>
      <c r="R157" s="27"/>
      <c r="S157" s="27"/>
    </row>
    <row r="158" spans="2:19" ht="10.5">
      <c r="B158" s="27"/>
      <c r="C158" s="27"/>
      <c r="D158" s="27"/>
      <c r="E158" s="27"/>
      <c r="F158" s="27"/>
      <c r="G158" s="27"/>
      <c r="H158" s="27"/>
      <c r="I158" s="27"/>
      <c r="J158" s="27"/>
      <c r="K158" s="27"/>
      <c r="L158" s="27"/>
      <c r="M158" s="27"/>
      <c r="N158" s="27"/>
      <c r="O158" s="27"/>
      <c r="P158" s="27"/>
      <c r="Q158" s="27"/>
      <c r="R158" s="27"/>
      <c r="S158" s="27"/>
    </row>
    <row r="159" spans="2:19" ht="10.5">
      <c r="B159" s="27"/>
      <c r="C159" s="27"/>
      <c r="D159" s="27"/>
      <c r="E159" s="27"/>
      <c r="F159" s="27"/>
      <c r="G159" s="27"/>
      <c r="H159" s="27"/>
      <c r="I159" s="27"/>
      <c r="J159" s="27"/>
      <c r="K159" s="27"/>
      <c r="L159" s="27"/>
      <c r="M159" s="27"/>
      <c r="N159" s="27"/>
      <c r="O159" s="27"/>
      <c r="P159" s="27"/>
      <c r="Q159" s="27"/>
      <c r="R159" s="27"/>
      <c r="S159" s="27"/>
    </row>
    <row r="160" spans="2:19" ht="10.5">
      <c r="B160" s="27"/>
      <c r="C160" s="27"/>
      <c r="D160" s="27"/>
      <c r="E160" s="27"/>
      <c r="F160" s="27"/>
      <c r="G160" s="27"/>
      <c r="H160" s="27"/>
      <c r="I160" s="27"/>
      <c r="J160" s="27"/>
      <c r="K160" s="27"/>
      <c r="L160" s="27"/>
      <c r="M160" s="27"/>
      <c r="N160" s="27"/>
      <c r="O160" s="27"/>
      <c r="P160" s="27"/>
      <c r="Q160" s="27"/>
      <c r="R160" s="27"/>
      <c r="S160" s="27"/>
    </row>
    <row r="161" spans="2:19" ht="10.5">
      <c r="B161" s="27"/>
      <c r="C161" s="27"/>
      <c r="D161" s="27"/>
      <c r="E161" s="27"/>
      <c r="F161" s="27"/>
      <c r="G161" s="27"/>
      <c r="H161" s="27"/>
      <c r="I161" s="27"/>
      <c r="J161" s="27"/>
      <c r="K161" s="27"/>
      <c r="L161" s="27"/>
      <c r="M161" s="27"/>
      <c r="N161" s="27"/>
      <c r="O161" s="27"/>
      <c r="P161" s="27"/>
      <c r="Q161" s="27"/>
      <c r="R161" s="27"/>
      <c r="S161" s="27"/>
    </row>
    <row r="162" spans="2:19" ht="10.5">
      <c r="B162" s="27"/>
      <c r="C162" s="27"/>
      <c r="D162" s="27"/>
      <c r="E162" s="27"/>
      <c r="F162" s="27"/>
      <c r="G162" s="27"/>
      <c r="H162" s="27"/>
      <c r="I162" s="27"/>
      <c r="J162" s="27"/>
      <c r="K162" s="27"/>
      <c r="L162" s="27"/>
      <c r="M162" s="27"/>
      <c r="N162" s="27"/>
      <c r="O162" s="27"/>
      <c r="P162" s="27"/>
      <c r="Q162" s="27"/>
      <c r="R162" s="27"/>
      <c r="S162" s="27"/>
    </row>
    <row r="163" spans="2:19" ht="10.5">
      <c r="B163" s="27"/>
      <c r="C163" s="27"/>
      <c r="D163" s="27"/>
      <c r="E163" s="27"/>
      <c r="F163" s="27"/>
      <c r="G163" s="27"/>
      <c r="H163" s="27"/>
      <c r="I163" s="27"/>
      <c r="J163" s="27"/>
      <c r="K163" s="27"/>
      <c r="L163" s="27"/>
      <c r="M163" s="27"/>
      <c r="N163" s="27"/>
      <c r="O163" s="27"/>
      <c r="P163" s="27"/>
      <c r="Q163" s="27"/>
      <c r="R163" s="27"/>
      <c r="S163" s="27"/>
    </row>
    <row r="164" spans="2:19" ht="10.5">
      <c r="B164" s="27"/>
      <c r="C164" s="27"/>
      <c r="D164" s="27"/>
      <c r="E164" s="27"/>
      <c r="F164" s="27"/>
      <c r="G164" s="27"/>
      <c r="H164" s="27"/>
      <c r="I164" s="27"/>
      <c r="J164" s="27"/>
      <c r="K164" s="27"/>
      <c r="L164" s="27"/>
      <c r="M164" s="27"/>
      <c r="N164" s="27"/>
      <c r="O164" s="27"/>
      <c r="P164" s="27"/>
      <c r="Q164" s="27"/>
      <c r="R164" s="27"/>
      <c r="S164" s="27"/>
    </row>
    <row r="165" spans="2:19" ht="10.5">
      <c r="B165" s="27"/>
      <c r="C165" s="27"/>
      <c r="D165" s="27"/>
      <c r="E165" s="27"/>
      <c r="F165" s="27"/>
      <c r="G165" s="27"/>
      <c r="H165" s="27"/>
      <c r="I165" s="27"/>
      <c r="J165" s="27"/>
      <c r="K165" s="27"/>
      <c r="L165" s="27"/>
      <c r="M165" s="27"/>
      <c r="N165" s="27"/>
      <c r="O165" s="27"/>
      <c r="P165" s="27"/>
      <c r="Q165" s="27"/>
      <c r="R165" s="27"/>
      <c r="S165" s="27"/>
    </row>
    <row r="166" spans="2:19" ht="10.5">
      <c r="B166" s="27"/>
      <c r="C166" s="27"/>
      <c r="D166" s="27"/>
      <c r="E166" s="27"/>
      <c r="F166" s="27"/>
      <c r="G166" s="27"/>
      <c r="H166" s="27"/>
      <c r="I166" s="27"/>
      <c r="J166" s="27"/>
      <c r="K166" s="27"/>
      <c r="L166" s="27"/>
      <c r="M166" s="27"/>
      <c r="N166" s="27"/>
      <c r="O166" s="27"/>
      <c r="P166" s="27"/>
      <c r="Q166" s="27"/>
      <c r="R166" s="27"/>
      <c r="S166" s="27"/>
    </row>
    <row r="167" spans="2:19" ht="10.5">
      <c r="B167" s="27"/>
      <c r="C167" s="27"/>
      <c r="D167" s="27"/>
      <c r="E167" s="27"/>
      <c r="F167" s="27"/>
      <c r="G167" s="27"/>
      <c r="H167" s="27"/>
      <c r="I167" s="27"/>
      <c r="J167" s="27"/>
      <c r="K167" s="27"/>
      <c r="L167" s="27"/>
      <c r="M167" s="27"/>
      <c r="N167" s="27"/>
      <c r="O167" s="27"/>
      <c r="P167" s="27"/>
      <c r="Q167" s="27"/>
      <c r="R167" s="27"/>
      <c r="S167" s="27"/>
    </row>
    <row r="168" spans="2:19" ht="10.5">
      <c r="B168" s="27"/>
      <c r="C168" s="27"/>
      <c r="D168" s="27"/>
      <c r="E168" s="27"/>
      <c r="F168" s="27"/>
      <c r="G168" s="27"/>
      <c r="H168" s="27"/>
      <c r="I168" s="27"/>
      <c r="J168" s="27"/>
      <c r="K168" s="27"/>
      <c r="L168" s="27"/>
      <c r="M168" s="27"/>
      <c r="N168" s="27"/>
      <c r="O168" s="27"/>
      <c r="P168" s="27"/>
      <c r="Q168" s="27"/>
      <c r="R168" s="27"/>
      <c r="S168" s="27"/>
    </row>
    <row r="169" spans="2:19" ht="10.5">
      <c r="B169" s="27"/>
      <c r="C169" s="27"/>
      <c r="D169" s="27"/>
      <c r="E169" s="27"/>
      <c r="F169" s="27"/>
      <c r="G169" s="27"/>
      <c r="H169" s="27"/>
      <c r="I169" s="27"/>
      <c r="J169" s="27"/>
      <c r="K169" s="27"/>
      <c r="L169" s="27"/>
      <c r="M169" s="27"/>
      <c r="N169" s="27"/>
      <c r="O169" s="27"/>
      <c r="P169" s="27"/>
      <c r="Q169" s="27"/>
      <c r="R169" s="27"/>
      <c r="S169" s="27"/>
    </row>
    <row r="170" spans="2:19" ht="10.5">
      <c r="B170" s="27"/>
      <c r="C170" s="27"/>
      <c r="D170" s="27"/>
      <c r="E170" s="27"/>
      <c r="F170" s="27"/>
      <c r="G170" s="27"/>
      <c r="H170" s="27"/>
      <c r="I170" s="27"/>
      <c r="J170" s="27"/>
      <c r="K170" s="27"/>
      <c r="L170" s="27"/>
      <c r="M170" s="27"/>
      <c r="N170" s="27"/>
      <c r="O170" s="27"/>
      <c r="P170" s="27"/>
      <c r="Q170" s="27"/>
      <c r="R170" s="27"/>
      <c r="S170" s="27"/>
    </row>
    <row r="171" spans="2:19" ht="10.5">
      <c r="B171" s="27"/>
      <c r="C171" s="27"/>
      <c r="D171" s="27"/>
      <c r="E171" s="27"/>
      <c r="F171" s="27"/>
      <c r="G171" s="27"/>
      <c r="H171" s="27"/>
      <c r="I171" s="27"/>
      <c r="J171" s="27"/>
      <c r="K171" s="27"/>
      <c r="L171" s="27"/>
      <c r="M171" s="27"/>
      <c r="N171" s="27"/>
      <c r="O171" s="27"/>
      <c r="P171" s="27"/>
      <c r="Q171" s="27"/>
      <c r="R171" s="27"/>
      <c r="S171" s="27"/>
    </row>
    <row r="172" spans="2:19" ht="10.5">
      <c r="B172" s="27"/>
      <c r="C172" s="27"/>
      <c r="D172" s="27"/>
      <c r="E172" s="27"/>
      <c r="F172" s="27"/>
      <c r="G172" s="27"/>
      <c r="H172" s="27"/>
      <c r="I172" s="27"/>
      <c r="J172" s="27"/>
      <c r="K172" s="27"/>
      <c r="L172" s="27"/>
      <c r="M172" s="27"/>
      <c r="N172" s="27"/>
      <c r="O172" s="27"/>
      <c r="P172" s="27"/>
      <c r="Q172" s="27"/>
      <c r="R172" s="27"/>
      <c r="S172" s="27"/>
    </row>
    <row r="173" spans="2:19" ht="10.5">
      <c r="B173" s="27"/>
      <c r="C173" s="27"/>
      <c r="D173" s="27"/>
      <c r="E173" s="27"/>
      <c r="F173" s="27"/>
      <c r="G173" s="27"/>
      <c r="H173" s="27"/>
      <c r="I173" s="27"/>
      <c r="J173" s="27"/>
      <c r="K173" s="27"/>
      <c r="L173" s="27"/>
      <c r="M173" s="27"/>
      <c r="N173" s="27"/>
      <c r="O173" s="27"/>
      <c r="P173" s="27"/>
      <c r="Q173" s="27"/>
      <c r="R173" s="27"/>
      <c r="S173" s="27"/>
    </row>
    <row r="174" spans="2:19" ht="10.5">
      <c r="B174" s="27"/>
      <c r="C174" s="27"/>
      <c r="D174" s="27"/>
      <c r="E174" s="27"/>
      <c r="F174" s="27"/>
      <c r="G174" s="27"/>
      <c r="H174" s="27"/>
      <c r="I174" s="27"/>
      <c r="J174" s="27"/>
      <c r="K174" s="27"/>
      <c r="L174" s="27"/>
      <c r="M174" s="27"/>
      <c r="N174" s="27"/>
      <c r="O174" s="27"/>
      <c r="P174" s="27"/>
      <c r="Q174" s="27"/>
      <c r="R174" s="27"/>
      <c r="S174" s="27"/>
    </row>
    <row r="175" spans="2:19" ht="10.5">
      <c r="B175" s="27"/>
      <c r="C175" s="27"/>
      <c r="D175" s="27"/>
      <c r="E175" s="27"/>
      <c r="F175" s="27"/>
      <c r="G175" s="27"/>
      <c r="H175" s="27"/>
      <c r="I175" s="27"/>
      <c r="J175" s="27"/>
      <c r="K175" s="27"/>
      <c r="L175" s="27"/>
      <c r="M175" s="27"/>
      <c r="N175" s="27"/>
      <c r="O175" s="27"/>
      <c r="P175" s="27"/>
      <c r="Q175" s="27"/>
      <c r="R175" s="27"/>
      <c r="S175" s="27"/>
    </row>
    <row r="176" spans="2:19" ht="10.5">
      <c r="B176" s="27"/>
      <c r="C176" s="27"/>
      <c r="D176" s="27"/>
      <c r="E176" s="27"/>
      <c r="F176" s="27"/>
      <c r="G176" s="27"/>
      <c r="H176" s="27"/>
      <c r="I176" s="27"/>
      <c r="J176" s="27"/>
      <c r="K176" s="27"/>
      <c r="L176" s="27"/>
      <c r="M176" s="27"/>
      <c r="N176" s="27"/>
      <c r="O176" s="27"/>
      <c r="P176" s="27"/>
      <c r="Q176" s="27"/>
      <c r="R176" s="27"/>
      <c r="S176" s="27"/>
    </row>
    <row r="177" spans="2:19" ht="10.5">
      <c r="B177" s="27"/>
      <c r="C177" s="27"/>
      <c r="D177" s="27"/>
      <c r="E177" s="27"/>
      <c r="F177" s="27"/>
      <c r="G177" s="27"/>
      <c r="H177" s="27"/>
      <c r="I177" s="27"/>
      <c r="J177" s="27"/>
      <c r="K177" s="27"/>
      <c r="L177" s="27"/>
      <c r="M177" s="27"/>
      <c r="N177" s="27"/>
      <c r="O177" s="27"/>
      <c r="P177" s="27"/>
      <c r="Q177" s="27"/>
      <c r="R177" s="27"/>
      <c r="S177" s="27"/>
    </row>
    <row r="178" spans="2:19" ht="10.5">
      <c r="B178" s="27"/>
      <c r="C178" s="27"/>
      <c r="D178" s="27"/>
      <c r="E178" s="27"/>
      <c r="F178" s="27"/>
      <c r="G178" s="27"/>
      <c r="H178" s="27"/>
      <c r="I178" s="27"/>
      <c r="J178" s="27"/>
      <c r="K178" s="27"/>
      <c r="L178" s="27"/>
      <c r="M178" s="27"/>
      <c r="N178" s="27"/>
      <c r="O178" s="27"/>
      <c r="P178" s="27"/>
      <c r="Q178" s="27"/>
      <c r="R178" s="27"/>
      <c r="S178" s="27"/>
    </row>
    <row r="179" spans="2:19" ht="10.5">
      <c r="B179" s="27"/>
      <c r="C179" s="27"/>
      <c r="D179" s="27"/>
      <c r="E179" s="27"/>
      <c r="F179" s="27"/>
      <c r="G179" s="27"/>
      <c r="H179" s="27"/>
      <c r="I179" s="27"/>
      <c r="J179" s="27"/>
      <c r="K179" s="27"/>
      <c r="L179" s="27"/>
      <c r="M179" s="27"/>
      <c r="N179" s="27"/>
      <c r="O179" s="27"/>
      <c r="P179" s="27"/>
      <c r="Q179" s="27"/>
      <c r="R179" s="27"/>
      <c r="S179" s="27"/>
    </row>
    <row r="180" spans="2:19" ht="10.5">
      <c r="B180" s="27"/>
      <c r="C180" s="27"/>
      <c r="D180" s="27"/>
      <c r="E180" s="27"/>
      <c r="F180" s="27"/>
      <c r="G180" s="27"/>
      <c r="H180" s="27"/>
      <c r="I180" s="27"/>
      <c r="J180" s="27"/>
      <c r="K180" s="27"/>
      <c r="L180" s="27"/>
      <c r="M180" s="27"/>
      <c r="N180" s="27"/>
      <c r="O180" s="27"/>
      <c r="P180" s="27"/>
      <c r="Q180" s="27"/>
      <c r="R180" s="27"/>
      <c r="S180" s="27"/>
    </row>
    <row r="181" spans="2:19" ht="10.5">
      <c r="B181" s="27"/>
      <c r="C181" s="27"/>
      <c r="D181" s="27"/>
      <c r="E181" s="27"/>
      <c r="F181" s="27"/>
      <c r="G181" s="27"/>
      <c r="H181" s="27"/>
      <c r="I181" s="27"/>
      <c r="J181" s="27"/>
      <c r="K181" s="27"/>
      <c r="L181" s="27"/>
      <c r="M181" s="27"/>
      <c r="N181" s="27"/>
      <c r="O181" s="27"/>
      <c r="P181" s="27"/>
      <c r="Q181" s="27"/>
      <c r="R181" s="27"/>
      <c r="S181" s="27"/>
    </row>
    <row r="182" spans="2:19" ht="10.5">
      <c r="B182" s="27"/>
      <c r="C182" s="27"/>
      <c r="D182" s="27"/>
      <c r="E182" s="27"/>
      <c r="F182" s="27"/>
      <c r="G182" s="27"/>
      <c r="H182" s="27"/>
      <c r="I182" s="27"/>
      <c r="J182" s="27"/>
      <c r="K182" s="27"/>
      <c r="L182" s="27"/>
      <c r="M182" s="27"/>
      <c r="N182" s="27"/>
      <c r="O182" s="27"/>
      <c r="P182" s="27"/>
      <c r="Q182" s="27"/>
      <c r="R182" s="27"/>
      <c r="S182" s="27"/>
    </row>
    <row r="183" spans="2:19" ht="10.5">
      <c r="B183" s="27"/>
      <c r="C183" s="27"/>
      <c r="D183" s="27"/>
      <c r="E183" s="27"/>
      <c r="F183" s="27"/>
      <c r="G183" s="27"/>
      <c r="H183" s="27"/>
      <c r="I183" s="27"/>
      <c r="J183" s="27"/>
      <c r="K183" s="27"/>
      <c r="L183" s="27"/>
      <c r="M183" s="27"/>
      <c r="N183" s="27"/>
      <c r="O183" s="27"/>
      <c r="P183" s="27"/>
      <c r="Q183" s="27"/>
      <c r="R183" s="27"/>
      <c r="S183" s="27"/>
    </row>
    <row r="184" spans="2:19" ht="10.5">
      <c r="B184" s="27"/>
      <c r="C184" s="27"/>
      <c r="D184" s="27"/>
      <c r="E184" s="27"/>
      <c r="F184" s="27"/>
      <c r="G184" s="27"/>
      <c r="H184" s="27"/>
      <c r="I184" s="27"/>
      <c r="J184" s="27"/>
      <c r="K184" s="27"/>
      <c r="L184" s="27"/>
      <c r="M184" s="27"/>
      <c r="N184" s="27"/>
      <c r="O184" s="27"/>
      <c r="P184" s="27"/>
      <c r="Q184" s="27"/>
      <c r="R184" s="27"/>
      <c r="S184" s="27"/>
    </row>
    <row r="185" spans="2:19" ht="10.5">
      <c r="B185" s="27"/>
      <c r="C185" s="27"/>
      <c r="D185" s="27"/>
      <c r="E185" s="27"/>
      <c r="F185" s="27"/>
      <c r="G185" s="27"/>
      <c r="H185" s="27"/>
      <c r="I185" s="27"/>
      <c r="J185" s="27"/>
      <c r="K185" s="27"/>
      <c r="L185" s="27"/>
      <c r="M185" s="27"/>
      <c r="N185" s="27"/>
      <c r="O185" s="27"/>
      <c r="P185" s="27"/>
      <c r="Q185" s="27"/>
      <c r="R185" s="27"/>
      <c r="S185" s="27"/>
    </row>
    <row r="186" spans="2:19" ht="10.5">
      <c r="B186" s="27"/>
      <c r="C186" s="27"/>
      <c r="D186" s="27"/>
      <c r="E186" s="27"/>
      <c r="F186" s="27"/>
      <c r="G186" s="27"/>
      <c r="H186" s="27"/>
      <c r="I186" s="27"/>
      <c r="J186" s="27"/>
      <c r="K186" s="27"/>
      <c r="L186" s="27"/>
      <c r="M186" s="27"/>
      <c r="N186" s="27"/>
      <c r="O186" s="27"/>
      <c r="P186" s="27"/>
      <c r="Q186" s="27"/>
      <c r="R186" s="27"/>
      <c r="S186" s="27"/>
    </row>
    <row r="187" spans="2:19" ht="10.5">
      <c r="B187" s="27"/>
      <c r="C187" s="27"/>
      <c r="D187" s="27"/>
      <c r="E187" s="27"/>
      <c r="F187" s="27"/>
      <c r="G187" s="27"/>
      <c r="H187" s="27"/>
      <c r="I187" s="27"/>
      <c r="J187" s="27"/>
      <c r="K187" s="27"/>
      <c r="L187" s="27"/>
      <c r="M187" s="27"/>
      <c r="N187" s="27"/>
      <c r="O187" s="27"/>
      <c r="P187" s="27"/>
      <c r="Q187" s="27"/>
      <c r="R187" s="27"/>
      <c r="S187" s="27"/>
    </row>
    <row r="188" spans="2:19" ht="10.5">
      <c r="B188" s="27"/>
      <c r="C188" s="27"/>
      <c r="D188" s="27"/>
      <c r="E188" s="27"/>
      <c r="F188" s="27"/>
      <c r="G188" s="27"/>
      <c r="H188" s="27"/>
      <c r="I188" s="27"/>
      <c r="J188" s="27"/>
      <c r="K188" s="27"/>
      <c r="L188" s="27"/>
      <c r="M188" s="27"/>
      <c r="N188" s="27"/>
      <c r="O188" s="27"/>
      <c r="P188" s="27"/>
      <c r="Q188" s="27"/>
      <c r="R188" s="27"/>
      <c r="S188" s="27"/>
    </row>
    <row r="189" spans="2:19" ht="10.5">
      <c r="B189" s="27"/>
      <c r="C189" s="27"/>
      <c r="D189" s="27"/>
      <c r="E189" s="27"/>
      <c r="F189" s="27"/>
      <c r="G189" s="27"/>
      <c r="H189" s="27"/>
      <c r="I189" s="27"/>
      <c r="J189" s="27"/>
      <c r="K189" s="27"/>
      <c r="L189" s="27"/>
      <c r="M189" s="27"/>
      <c r="N189" s="27"/>
      <c r="O189" s="27"/>
      <c r="P189" s="27"/>
      <c r="Q189" s="27"/>
      <c r="R189" s="27"/>
      <c r="S189" s="27"/>
    </row>
    <row r="190" spans="2:19" ht="10.5">
      <c r="B190" s="27"/>
      <c r="C190" s="27"/>
      <c r="D190" s="27"/>
      <c r="E190" s="27"/>
      <c r="F190" s="27"/>
      <c r="G190" s="27"/>
      <c r="H190" s="27"/>
      <c r="I190" s="27"/>
      <c r="J190" s="27"/>
      <c r="K190" s="27"/>
      <c r="L190" s="27"/>
      <c r="M190" s="27"/>
      <c r="N190" s="27"/>
      <c r="O190" s="27"/>
      <c r="P190" s="27"/>
      <c r="Q190" s="27"/>
      <c r="R190" s="27"/>
      <c r="S190" s="27"/>
    </row>
    <row r="191" spans="2:19" ht="10.5">
      <c r="B191" s="27"/>
      <c r="C191" s="27"/>
      <c r="D191" s="27"/>
      <c r="E191" s="27"/>
      <c r="F191" s="27"/>
      <c r="G191" s="27"/>
      <c r="H191" s="27"/>
      <c r="I191" s="27"/>
      <c r="J191" s="27"/>
      <c r="K191" s="27"/>
      <c r="L191" s="27"/>
      <c r="M191" s="27"/>
      <c r="N191" s="27"/>
      <c r="O191" s="27"/>
      <c r="P191" s="27"/>
      <c r="Q191" s="27"/>
      <c r="R191" s="27"/>
      <c r="S191" s="27"/>
    </row>
    <row r="192" spans="2:19" ht="10.5">
      <c r="B192" s="27"/>
      <c r="C192" s="27"/>
      <c r="D192" s="27"/>
      <c r="E192" s="27"/>
      <c r="F192" s="27"/>
      <c r="G192" s="27"/>
      <c r="H192" s="27"/>
      <c r="I192" s="27"/>
      <c r="J192" s="27"/>
      <c r="K192" s="27"/>
      <c r="L192" s="27"/>
      <c r="M192" s="27"/>
      <c r="N192" s="27"/>
      <c r="O192" s="27"/>
      <c r="P192" s="27"/>
      <c r="Q192" s="27"/>
      <c r="R192" s="27"/>
      <c r="S192" s="27"/>
    </row>
    <row r="193" spans="2:19" ht="10.5">
      <c r="B193" s="27"/>
      <c r="C193" s="27"/>
      <c r="D193" s="27"/>
      <c r="E193" s="27"/>
      <c r="F193" s="27"/>
      <c r="G193" s="27"/>
      <c r="H193" s="27"/>
      <c r="I193" s="27"/>
      <c r="J193" s="27"/>
      <c r="K193" s="27"/>
      <c r="L193" s="27"/>
      <c r="M193" s="27"/>
      <c r="N193" s="27"/>
      <c r="O193" s="27"/>
      <c r="P193" s="27"/>
      <c r="Q193" s="27"/>
      <c r="R193" s="27"/>
      <c r="S193" s="27"/>
    </row>
    <row r="194" spans="2:19" ht="10.5">
      <c r="B194" s="27"/>
      <c r="C194" s="27"/>
      <c r="D194" s="27"/>
      <c r="E194" s="27"/>
      <c r="F194" s="27"/>
      <c r="G194" s="27"/>
      <c r="H194" s="27"/>
      <c r="I194" s="27"/>
      <c r="J194" s="27"/>
      <c r="K194" s="27"/>
      <c r="L194" s="27"/>
      <c r="M194" s="27"/>
      <c r="N194" s="27"/>
      <c r="O194" s="27"/>
      <c r="P194" s="27"/>
      <c r="Q194" s="27"/>
      <c r="R194" s="27"/>
      <c r="S194" s="27"/>
    </row>
    <row r="195" spans="2:19" ht="10.5">
      <c r="B195" s="27"/>
      <c r="C195" s="27"/>
      <c r="D195" s="27"/>
      <c r="E195" s="27"/>
      <c r="F195" s="27"/>
      <c r="G195" s="27"/>
      <c r="H195" s="27"/>
      <c r="I195" s="27"/>
      <c r="J195" s="27"/>
      <c r="K195" s="27"/>
      <c r="L195" s="27"/>
      <c r="M195" s="27"/>
      <c r="N195" s="27"/>
      <c r="O195" s="27"/>
      <c r="P195" s="27"/>
      <c r="Q195" s="27"/>
      <c r="R195" s="27"/>
      <c r="S195" s="27"/>
    </row>
    <row r="196" spans="2:19" ht="10.5">
      <c r="B196" s="27"/>
      <c r="C196" s="27"/>
      <c r="D196" s="27"/>
      <c r="E196" s="27"/>
      <c r="F196" s="27"/>
      <c r="G196" s="27"/>
      <c r="H196" s="27"/>
      <c r="I196" s="27"/>
      <c r="J196" s="27"/>
      <c r="K196" s="27"/>
      <c r="L196" s="27"/>
      <c r="M196" s="27"/>
      <c r="N196" s="27"/>
      <c r="O196" s="27"/>
      <c r="P196" s="27"/>
      <c r="Q196" s="27"/>
      <c r="R196" s="27"/>
      <c r="S196" s="27"/>
    </row>
    <row r="197" spans="2:19" ht="10.5">
      <c r="B197" s="27"/>
      <c r="C197" s="27"/>
      <c r="D197" s="27"/>
      <c r="E197" s="27"/>
      <c r="F197" s="27"/>
      <c r="G197" s="27"/>
      <c r="H197" s="27"/>
      <c r="I197" s="27"/>
      <c r="J197" s="27"/>
      <c r="K197" s="27"/>
      <c r="L197" s="27"/>
      <c r="M197" s="27"/>
      <c r="N197" s="27"/>
      <c r="O197" s="27"/>
      <c r="P197" s="27"/>
      <c r="Q197" s="27"/>
      <c r="R197" s="27"/>
      <c r="S197" s="27"/>
    </row>
    <row r="198" spans="2:19" ht="10.5">
      <c r="B198" s="27"/>
      <c r="C198" s="27"/>
      <c r="D198" s="27"/>
      <c r="E198" s="27"/>
      <c r="F198" s="27"/>
      <c r="G198" s="27"/>
      <c r="H198" s="27"/>
      <c r="I198" s="27"/>
      <c r="J198" s="27"/>
      <c r="K198" s="27"/>
      <c r="L198" s="27"/>
      <c r="M198" s="27"/>
      <c r="N198" s="27"/>
      <c r="O198" s="27"/>
      <c r="P198" s="27"/>
      <c r="Q198" s="27"/>
      <c r="R198" s="27"/>
      <c r="S198" s="27"/>
    </row>
    <row r="199" spans="2:19" ht="10.5">
      <c r="B199" s="27"/>
      <c r="C199" s="27"/>
      <c r="D199" s="27"/>
      <c r="E199" s="27"/>
      <c r="F199" s="27"/>
      <c r="G199" s="27"/>
      <c r="H199" s="27"/>
      <c r="I199" s="27"/>
      <c r="J199" s="27"/>
      <c r="K199" s="27"/>
      <c r="L199" s="27"/>
      <c r="M199" s="27"/>
      <c r="N199" s="27"/>
      <c r="O199" s="27"/>
      <c r="P199" s="27"/>
      <c r="Q199" s="27"/>
      <c r="R199" s="27"/>
      <c r="S199" s="27"/>
    </row>
    <row r="200" spans="2:19" ht="10.5">
      <c r="B200" s="27"/>
      <c r="C200" s="27"/>
      <c r="D200" s="27"/>
      <c r="E200" s="27"/>
      <c r="F200" s="27"/>
      <c r="G200" s="27"/>
      <c r="H200" s="27"/>
      <c r="I200" s="27"/>
      <c r="J200" s="27"/>
      <c r="K200" s="27"/>
      <c r="L200" s="27"/>
      <c r="M200" s="27"/>
      <c r="N200" s="27"/>
      <c r="O200" s="27"/>
      <c r="P200" s="27"/>
      <c r="Q200" s="27"/>
      <c r="R200" s="27"/>
      <c r="S200" s="27"/>
    </row>
    <row r="201" spans="2:19" ht="10.5">
      <c r="B201" s="27"/>
      <c r="C201" s="27"/>
      <c r="D201" s="27"/>
      <c r="E201" s="27"/>
      <c r="F201" s="27"/>
      <c r="G201" s="27"/>
      <c r="H201" s="27"/>
      <c r="I201" s="27"/>
      <c r="J201" s="27"/>
      <c r="K201" s="27"/>
      <c r="L201" s="27"/>
      <c r="M201" s="27"/>
      <c r="N201" s="27"/>
      <c r="O201" s="27"/>
      <c r="P201" s="27"/>
      <c r="Q201" s="27"/>
      <c r="R201" s="27"/>
      <c r="S201" s="27"/>
    </row>
    <row r="202" spans="2:19" ht="10.5">
      <c r="B202" s="27"/>
      <c r="C202" s="27"/>
      <c r="D202" s="27"/>
      <c r="E202" s="27"/>
      <c r="F202" s="27"/>
      <c r="G202" s="27"/>
      <c r="H202" s="27"/>
      <c r="I202" s="27"/>
      <c r="J202" s="27"/>
      <c r="K202" s="27"/>
      <c r="L202" s="27"/>
      <c r="M202" s="27"/>
      <c r="N202" s="27"/>
      <c r="O202" s="27"/>
      <c r="P202" s="27"/>
      <c r="Q202" s="27"/>
      <c r="R202" s="27"/>
      <c r="S202" s="27"/>
    </row>
    <row r="203" spans="2:19" ht="10.5">
      <c r="B203" s="27"/>
      <c r="C203" s="27"/>
      <c r="D203" s="27"/>
      <c r="E203" s="27"/>
      <c r="F203" s="27"/>
      <c r="G203" s="27"/>
      <c r="H203" s="27"/>
      <c r="I203" s="27"/>
      <c r="J203" s="27"/>
      <c r="K203" s="27"/>
      <c r="L203" s="27"/>
      <c r="M203" s="27"/>
      <c r="N203" s="27"/>
      <c r="O203" s="27"/>
      <c r="P203" s="27"/>
      <c r="Q203" s="27"/>
      <c r="R203" s="27"/>
      <c r="S203" s="27"/>
    </row>
    <row r="204" spans="2:19" ht="10.5">
      <c r="B204" s="27"/>
      <c r="C204" s="27"/>
      <c r="D204" s="27"/>
      <c r="E204" s="27"/>
      <c r="F204" s="27"/>
      <c r="G204" s="27"/>
      <c r="H204" s="27"/>
      <c r="I204" s="27"/>
      <c r="J204" s="27"/>
      <c r="K204" s="27"/>
      <c r="L204" s="27"/>
      <c r="M204" s="27"/>
      <c r="N204" s="27"/>
      <c r="O204" s="27"/>
      <c r="P204" s="27"/>
      <c r="Q204" s="27"/>
      <c r="R204" s="27"/>
      <c r="S204" s="27"/>
    </row>
    <row r="205" spans="2:19" ht="10.5">
      <c r="B205" s="27"/>
      <c r="C205" s="27"/>
      <c r="D205" s="27"/>
      <c r="E205" s="27"/>
      <c r="F205" s="27"/>
      <c r="G205" s="27"/>
      <c r="H205" s="27"/>
      <c r="I205" s="27"/>
      <c r="J205" s="27"/>
      <c r="K205" s="27"/>
      <c r="L205" s="27"/>
      <c r="M205" s="27"/>
      <c r="N205" s="27"/>
      <c r="O205" s="27"/>
      <c r="P205" s="27"/>
      <c r="Q205" s="27"/>
      <c r="R205" s="27"/>
      <c r="S205" s="27"/>
    </row>
    <row r="206" spans="2:19" ht="10.5">
      <c r="B206" s="27"/>
      <c r="C206" s="27"/>
      <c r="D206" s="27"/>
      <c r="E206" s="27"/>
      <c r="F206" s="27"/>
      <c r="G206" s="27"/>
      <c r="H206" s="27"/>
      <c r="I206" s="27"/>
      <c r="J206" s="27"/>
      <c r="K206" s="27"/>
      <c r="L206" s="27"/>
      <c r="M206" s="27"/>
      <c r="N206" s="27"/>
      <c r="O206" s="27"/>
      <c r="P206" s="27"/>
      <c r="Q206" s="27"/>
      <c r="R206" s="27"/>
      <c r="S206" s="27"/>
    </row>
    <row r="207" spans="2:19" ht="10.5">
      <c r="B207" s="27"/>
      <c r="C207" s="27"/>
      <c r="D207" s="27"/>
      <c r="E207" s="27"/>
      <c r="F207" s="27"/>
      <c r="G207" s="27"/>
      <c r="H207" s="27"/>
      <c r="I207" s="27"/>
      <c r="J207" s="27"/>
      <c r="K207" s="27"/>
      <c r="L207" s="27"/>
      <c r="M207" s="27"/>
      <c r="N207" s="27"/>
      <c r="O207" s="27"/>
      <c r="P207" s="27"/>
      <c r="Q207" s="27"/>
      <c r="R207" s="27"/>
      <c r="S207" s="27"/>
    </row>
    <row r="208" spans="2:19" ht="10.5">
      <c r="B208" s="27"/>
      <c r="C208" s="27"/>
      <c r="D208" s="27"/>
      <c r="E208" s="27"/>
      <c r="F208" s="27"/>
      <c r="G208" s="27"/>
      <c r="H208" s="27"/>
      <c r="I208" s="27"/>
      <c r="J208" s="27"/>
      <c r="K208" s="27"/>
      <c r="L208" s="27"/>
      <c r="M208" s="27"/>
      <c r="N208" s="27"/>
      <c r="O208" s="27"/>
      <c r="P208" s="27"/>
      <c r="Q208" s="27"/>
      <c r="R208" s="27"/>
      <c r="S208" s="27"/>
    </row>
    <row r="209" spans="2:19" ht="10.5">
      <c r="B209" s="27"/>
      <c r="C209" s="27"/>
      <c r="D209" s="27"/>
      <c r="E209" s="27"/>
      <c r="F209" s="27"/>
      <c r="G209" s="27"/>
      <c r="H209" s="27"/>
      <c r="I209" s="27"/>
      <c r="J209" s="27"/>
      <c r="K209" s="27"/>
      <c r="L209" s="27"/>
      <c r="M209" s="27"/>
      <c r="N209" s="27"/>
      <c r="O209" s="27"/>
      <c r="P209" s="27"/>
      <c r="Q209" s="27"/>
      <c r="R209" s="27"/>
      <c r="S209" s="27"/>
    </row>
    <row r="210" spans="2:19" ht="10.5">
      <c r="B210" s="27"/>
      <c r="C210" s="27"/>
      <c r="D210" s="27"/>
      <c r="E210" s="27"/>
      <c r="F210" s="27"/>
      <c r="G210" s="27"/>
      <c r="H210" s="27"/>
      <c r="I210" s="27"/>
      <c r="J210" s="27"/>
      <c r="K210" s="27"/>
      <c r="L210" s="27"/>
      <c r="M210" s="27"/>
      <c r="N210" s="27"/>
      <c r="O210" s="27"/>
      <c r="P210" s="27"/>
      <c r="Q210" s="27"/>
      <c r="R210" s="27"/>
      <c r="S210" s="27"/>
    </row>
    <row r="211" spans="2:19" ht="10.5">
      <c r="B211" s="27"/>
      <c r="C211" s="27"/>
      <c r="D211" s="27"/>
      <c r="E211" s="27"/>
      <c r="F211" s="27"/>
      <c r="G211" s="27"/>
      <c r="H211" s="27"/>
      <c r="I211" s="27"/>
      <c r="J211" s="27"/>
      <c r="K211" s="27"/>
      <c r="L211" s="27"/>
      <c r="M211" s="27"/>
      <c r="N211" s="27"/>
      <c r="O211" s="27"/>
      <c r="P211" s="27"/>
      <c r="Q211" s="27"/>
      <c r="R211" s="27"/>
      <c r="S211" s="27"/>
    </row>
    <row r="212" spans="2:19" ht="10.5">
      <c r="B212" s="27"/>
      <c r="C212" s="27"/>
      <c r="D212" s="27"/>
      <c r="E212" s="27"/>
      <c r="F212" s="27"/>
      <c r="G212" s="27"/>
      <c r="H212" s="27"/>
      <c r="I212" s="27"/>
      <c r="J212" s="27"/>
      <c r="K212" s="27"/>
      <c r="L212" s="27"/>
      <c r="M212" s="27"/>
      <c r="N212" s="27"/>
      <c r="O212" s="27"/>
      <c r="P212" s="27"/>
      <c r="Q212" s="27"/>
      <c r="R212" s="27"/>
      <c r="S212" s="27"/>
    </row>
    <row r="213" spans="2:19" ht="10.5">
      <c r="B213" s="27"/>
      <c r="C213" s="27"/>
      <c r="D213" s="27"/>
      <c r="E213" s="27"/>
      <c r="F213" s="27"/>
      <c r="G213" s="27"/>
      <c r="H213" s="27"/>
      <c r="I213" s="27"/>
      <c r="J213" s="27"/>
      <c r="K213" s="27"/>
      <c r="L213" s="27"/>
      <c r="M213" s="27"/>
      <c r="N213" s="27"/>
      <c r="O213" s="27"/>
      <c r="P213" s="27"/>
      <c r="Q213" s="27"/>
      <c r="R213" s="27"/>
      <c r="S213" s="27"/>
    </row>
    <row r="214" spans="2:19" ht="10.5">
      <c r="B214" s="27"/>
      <c r="C214" s="27"/>
      <c r="D214" s="27"/>
      <c r="E214" s="27"/>
      <c r="F214" s="27"/>
      <c r="G214" s="27"/>
      <c r="H214" s="27"/>
      <c r="I214" s="27"/>
      <c r="J214" s="27"/>
      <c r="K214" s="27"/>
      <c r="L214" s="27"/>
      <c r="M214" s="27"/>
      <c r="N214" s="27"/>
      <c r="O214" s="27"/>
      <c r="P214" s="27"/>
      <c r="Q214" s="27"/>
      <c r="R214" s="27"/>
      <c r="S214" s="27"/>
    </row>
    <row r="215" spans="2:19" ht="10.5">
      <c r="B215" s="27"/>
      <c r="C215" s="27"/>
      <c r="D215" s="27"/>
      <c r="E215" s="27"/>
      <c r="F215" s="27"/>
      <c r="G215" s="27"/>
      <c r="H215" s="27"/>
      <c r="I215" s="27"/>
      <c r="J215" s="27"/>
      <c r="K215" s="27"/>
      <c r="L215" s="27"/>
      <c r="M215" s="27"/>
      <c r="N215" s="27"/>
      <c r="O215" s="27"/>
      <c r="P215" s="27"/>
      <c r="Q215" s="27"/>
      <c r="R215" s="27"/>
      <c r="S215" s="27"/>
    </row>
    <row r="216" spans="2:19" ht="10.5">
      <c r="B216" s="27"/>
      <c r="C216" s="27"/>
      <c r="D216" s="27"/>
      <c r="E216" s="27"/>
      <c r="F216" s="27"/>
      <c r="G216" s="27"/>
      <c r="H216" s="27"/>
      <c r="I216" s="27"/>
      <c r="J216" s="27"/>
      <c r="K216" s="27"/>
      <c r="L216" s="27"/>
      <c r="M216" s="27"/>
      <c r="N216" s="27"/>
      <c r="O216" s="27"/>
      <c r="P216" s="27"/>
      <c r="Q216" s="27"/>
      <c r="R216" s="27"/>
      <c r="S216" s="27"/>
    </row>
    <row r="217" spans="2:19" ht="10.5">
      <c r="B217" s="27"/>
      <c r="C217" s="27"/>
      <c r="D217" s="27"/>
      <c r="E217" s="27"/>
      <c r="F217" s="27"/>
      <c r="G217" s="27"/>
      <c r="H217" s="27"/>
      <c r="I217" s="27"/>
      <c r="J217" s="27"/>
      <c r="K217" s="27"/>
      <c r="L217" s="27"/>
      <c r="M217" s="27"/>
      <c r="N217" s="27"/>
      <c r="O217" s="27"/>
      <c r="P217" s="27"/>
      <c r="Q217" s="27"/>
      <c r="R217" s="27"/>
      <c r="S217" s="27"/>
    </row>
    <row r="218" spans="2:19" ht="10.5">
      <c r="B218" s="27"/>
      <c r="C218" s="27"/>
      <c r="D218" s="27"/>
      <c r="E218" s="27"/>
      <c r="F218" s="27"/>
      <c r="G218" s="27"/>
      <c r="H218" s="27"/>
      <c r="I218" s="27"/>
      <c r="J218" s="27"/>
      <c r="K218" s="27"/>
      <c r="L218" s="27"/>
      <c r="M218" s="27"/>
      <c r="N218" s="27"/>
      <c r="O218" s="27"/>
      <c r="P218" s="27"/>
      <c r="Q218" s="27"/>
      <c r="R218" s="27"/>
      <c r="S218" s="27"/>
    </row>
    <row r="219" spans="2:19" ht="10.5">
      <c r="B219" s="27"/>
      <c r="C219" s="27"/>
      <c r="D219" s="27"/>
      <c r="E219" s="27"/>
      <c r="F219" s="27"/>
      <c r="G219" s="27"/>
      <c r="H219" s="27"/>
      <c r="I219" s="27"/>
      <c r="J219" s="27"/>
      <c r="K219" s="27"/>
      <c r="L219" s="27"/>
      <c r="M219" s="27"/>
      <c r="N219" s="27"/>
      <c r="O219" s="27"/>
      <c r="P219" s="27"/>
      <c r="Q219" s="27"/>
      <c r="R219" s="27"/>
      <c r="S219" s="27"/>
    </row>
    <row r="220" spans="2:19" ht="10.5">
      <c r="B220" s="27"/>
      <c r="C220" s="27"/>
      <c r="D220" s="27"/>
      <c r="E220" s="27"/>
      <c r="F220" s="27"/>
      <c r="G220" s="27"/>
      <c r="H220" s="27"/>
      <c r="I220" s="27"/>
      <c r="J220" s="27"/>
      <c r="K220" s="27"/>
      <c r="L220" s="27"/>
      <c r="M220" s="27"/>
      <c r="N220" s="27"/>
      <c r="O220" s="27"/>
      <c r="P220" s="27"/>
      <c r="Q220" s="27"/>
      <c r="R220" s="27"/>
      <c r="S220" s="27"/>
    </row>
    <row r="221" spans="2:19" ht="10.5">
      <c r="B221" s="27"/>
      <c r="C221" s="27"/>
      <c r="D221" s="27"/>
      <c r="E221" s="27"/>
      <c r="F221" s="27"/>
      <c r="G221" s="27"/>
      <c r="H221" s="27"/>
      <c r="I221" s="27"/>
      <c r="J221" s="27"/>
      <c r="K221" s="27"/>
      <c r="L221" s="27"/>
      <c r="M221" s="27"/>
      <c r="N221" s="27"/>
      <c r="O221" s="27"/>
      <c r="P221" s="27"/>
      <c r="Q221" s="27"/>
      <c r="R221" s="27"/>
      <c r="S221" s="27"/>
    </row>
    <row r="222" spans="2:19" ht="10.5">
      <c r="B222" s="27"/>
      <c r="C222" s="27"/>
      <c r="D222" s="27"/>
      <c r="E222" s="27"/>
      <c r="F222" s="27"/>
      <c r="G222" s="27"/>
      <c r="H222" s="27"/>
      <c r="I222" s="27"/>
      <c r="J222" s="27"/>
      <c r="K222" s="27"/>
      <c r="L222" s="27"/>
      <c r="M222" s="27"/>
      <c r="N222" s="27"/>
      <c r="O222" s="27"/>
      <c r="P222" s="27"/>
      <c r="Q222" s="27"/>
      <c r="R222" s="27"/>
      <c r="S222" s="27"/>
    </row>
    <row r="223" spans="2:19" ht="10.5">
      <c r="B223" s="27"/>
      <c r="C223" s="27"/>
      <c r="D223" s="27"/>
      <c r="E223" s="27"/>
      <c r="F223" s="27"/>
      <c r="G223" s="27"/>
      <c r="H223" s="27"/>
      <c r="I223" s="27"/>
      <c r="J223" s="27"/>
      <c r="K223" s="27"/>
      <c r="L223" s="27"/>
      <c r="M223" s="27"/>
      <c r="N223" s="27"/>
      <c r="O223" s="27"/>
      <c r="P223" s="27"/>
      <c r="Q223" s="27"/>
      <c r="R223" s="27"/>
      <c r="S223" s="27"/>
    </row>
    <row r="224" spans="2:19" ht="10.5">
      <c r="B224" s="27"/>
      <c r="C224" s="27"/>
      <c r="D224" s="27"/>
      <c r="E224" s="27"/>
      <c r="F224" s="27"/>
      <c r="G224" s="27"/>
      <c r="H224" s="27"/>
      <c r="I224" s="27"/>
      <c r="J224" s="27"/>
      <c r="K224" s="27"/>
      <c r="L224" s="27"/>
      <c r="M224" s="27"/>
      <c r="N224" s="27"/>
      <c r="O224" s="27"/>
      <c r="P224" s="27"/>
      <c r="Q224" s="27"/>
      <c r="R224" s="27"/>
      <c r="S224" s="27"/>
    </row>
    <row r="225" spans="2:19" ht="10.5">
      <c r="B225" s="27"/>
      <c r="C225" s="27"/>
      <c r="D225" s="27"/>
      <c r="E225" s="27"/>
      <c r="F225" s="27"/>
      <c r="G225" s="27"/>
      <c r="H225" s="27"/>
      <c r="I225" s="27"/>
      <c r="J225" s="27"/>
      <c r="K225" s="27"/>
      <c r="L225" s="27"/>
      <c r="M225" s="27"/>
      <c r="N225" s="27"/>
      <c r="O225" s="27"/>
      <c r="P225" s="27"/>
      <c r="Q225" s="27"/>
      <c r="R225" s="27"/>
      <c r="S225" s="27"/>
    </row>
    <row r="226" spans="2:19" ht="10.5">
      <c r="B226" s="27"/>
      <c r="C226" s="27"/>
      <c r="D226" s="27"/>
      <c r="E226" s="27"/>
      <c r="F226" s="27"/>
      <c r="G226" s="27"/>
      <c r="H226" s="27"/>
      <c r="I226" s="27"/>
      <c r="J226" s="27"/>
      <c r="K226" s="27"/>
      <c r="L226" s="27"/>
      <c r="M226" s="27"/>
      <c r="N226" s="27"/>
      <c r="O226" s="27"/>
      <c r="P226" s="27"/>
      <c r="Q226" s="27"/>
      <c r="R226" s="27"/>
      <c r="S226" s="27"/>
    </row>
    <row r="227" spans="2:19" ht="10.5">
      <c r="B227" s="27"/>
      <c r="C227" s="27"/>
      <c r="D227" s="27"/>
      <c r="E227" s="27"/>
      <c r="F227" s="27"/>
      <c r="G227" s="27"/>
      <c r="H227" s="27"/>
      <c r="I227" s="27"/>
      <c r="J227" s="27"/>
      <c r="K227" s="27"/>
      <c r="L227" s="27"/>
      <c r="M227" s="27"/>
      <c r="N227" s="27"/>
      <c r="O227" s="27"/>
      <c r="P227" s="27"/>
      <c r="Q227" s="27"/>
      <c r="R227" s="27"/>
      <c r="S227" s="27"/>
    </row>
    <row r="228" spans="2:19" ht="10.5">
      <c r="B228" s="27"/>
      <c r="C228" s="27"/>
      <c r="D228" s="27"/>
      <c r="E228" s="27"/>
      <c r="F228" s="27"/>
      <c r="G228" s="27"/>
      <c r="H228" s="27"/>
      <c r="I228" s="27"/>
      <c r="J228" s="27"/>
      <c r="K228" s="27"/>
      <c r="L228" s="27"/>
      <c r="M228" s="27"/>
      <c r="N228" s="27"/>
      <c r="O228" s="27"/>
      <c r="P228" s="27"/>
      <c r="Q228" s="27"/>
      <c r="R228" s="27"/>
      <c r="S228" s="27"/>
    </row>
    <row r="229" spans="2:19" ht="10.5">
      <c r="B229" s="27"/>
      <c r="C229" s="27"/>
      <c r="D229" s="27"/>
      <c r="E229" s="27"/>
      <c r="F229" s="27"/>
      <c r="G229" s="27"/>
      <c r="H229" s="27"/>
      <c r="I229" s="27"/>
      <c r="J229" s="27"/>
      <c r="K229" s="27"/>
      <c r="L229" s="27"/>
      <c r="M229" s="27"/>
      <c r="N229" s="27"/>
      <c r="O229" s="27"/>
      <c r="P229" s="27"/>
      <c r="Q229" s="27"/>
      <c r="R229" s="27"/>
      <c r="S229" s="27"/>
    </row>
    <row r="230" spans="2:19" ht="10.5">
      <c r="B230" s="27"/>
      <c r="C230" s="27"/>
      <c r="D230" s="27"/>
      <c r="E230" s="27"/>
      <c r="F230" s="27"/>
      <c r="G230" s="27"/>
      <c r="H230" s="27"/>
      <c r="I230" s="27"/>
      <c r="J230" s="27"/>
      <c r="K230" s="27"/>
      <c r="L230" s="27"/>
      <c r="M230" s="27"/>
      <c r="N230" s="27"/>
      <c r="O230" s="27"/>
      <c r="P230" s="27"/>
      <c r="Q230" s="27"/>
      <c r="R230" s="27"/>
      <c r="S230" s="27"/>
    </row>
    <row r="231" spans="2:19" ht="10.5">
      <c r="B231" s="27"/>
      <c r="C231" s="27"/>
      <c r="D231" s="27"/>
      <c r="E231" s="27"/>
      <c r="F231" s="27"/>
      <c r="G231" s="27"/>
      <c r="H231" s="27"/>
      <c r="I231" s="27"/>
      <c r="J231" s="27"/>
      <c r="K231" s="27"/>
      <c r="L231" s="27"/>
      <c r="M231" s="27"/>
      <c r="N231" s="27"/>
      <c r="O231" s="27"/>
      <c r="P231" s="27"/>
      <c r="Q231" s="27"/>
      <c r="R231" s="27"/>
      <c r="S231" s="27"/>
    </row>
    <row r="232" spans="2:19" ht="10.5">
      <c r="B232" s="27"/>
      <c r="C232" s="27"/>
      <c r="D232" s="27"/>
      <c r="E232" s="27"/>
      <c r="F232" s="27"/>
      <c r="G232" s="27"/>
      <c r="H232" s="27"/>
      <c r="I232" s="27"/>
      <c r="J232" s="27"/>
      <c r="K232" s="27"/>
      <c r="L232" s="27"/>
      <c r="M232" s="27"/>
      <c r="N232" s="27"/>
      <c r="O232" s="27"/>
      <c r="P232" s="27"/>
      <c r="Q232" s="27"/>
      <c r="R232" s="27"/>
      <c r="S232" s="27"/>
    </row>
    <row r="233" spans="2:19" ht="10.5">
      <c r="B233" s="27"/>
      <c r="C233" s="27"/>
      <c r="D233" s="27"/>
      <c r="E233" s="27"/>
      <c r="F233" s="27"/>
      <c r="G233" s="27"/>
      <c r="H233" s="27"/>
      <c r="I233" s="27"/>
      <c r="J233" s="27"/>
      <c r="K233" s="27"/>
      <c r="L233" s="27"/>
      <c r="M233" s="27"/>
      <c r="N233" s="27"/>
      <c r="O233" s="27"/>
      <c r="P233" s="27"/>
      <c r="Q233" s="27"/>
      <c r="R233" s="27"/>
      <c r="S233" s="27"/>
    </row>
    <row r="234" spans="2:19" ht="10.5">
      <c r="B234" s="27"/>
      <c r="C234" s="27"/>
      <c r="D234" s="27"/>
      <c r="E234" s="27"/>
      <c r="F234" s="27"/>
      <c r="G234" s="27"/>
      <c r="H234" s="27"/>
      <c r="I234" s="27"/>
      <c r="J234" s="27"/>
      <c r="K234" s="27"/>
      <c r="L234" s="27"/>
      <c r="M234" s="27"/>
      <c r="N234" s="27"/>
      <c r="O234" s="27"/>
      <c r="P234" s="27"/>
      <c r="Q234" s="27"/>
      <c r="R234" s="27"/>
      <c r="S234" s="27"/>
    </row>
    <row r="235" spans="2:19" ht="10.5">
      <c r="B235" s="27"/>
      <c r="C235" s="27"/>
      <c r="D235" s="27"/>
      <c r="E235" s="27"/>
      <c r="F235" s="27"/>
      <c r="G235" s="27"/>
      <c r="H235" s="27"/>
      <c r="I235" s="27"/>
      <c r="J235" s="27"/>
      <c r="K235" s="27"/>
      <c r="L235" s="27"/>
      <c r="M235" s="27"/>
      <c r="N235" s="27"/>
      <c r="O235" s="27"/>
      <c r="P235" s="27"/>
      <c r="Q235" s="27"/>
      <c r="R235" s="27"/>
      <c r="S235" s="27"/>
    </row>
    <row r="236" spans="2:19" ht="10.5">
      <c r="B236" s="27"/>
      <c r="C236" s="27"/>
      <c r="D236" s="27"/>
      <c r="E236" s="27"/>
      <c r="F236" s="27"/>
      <c r="G236" s="27"/>
      <c r="H236" s="27"/>
      <c r="I236" s="27"/>
      <c r="J236" s="27"/>
      <c r="K236" s="27"/>
      <c r="L236" s="27"/>
      <c r="M236" s="27"/>
      <c r="N236" s="27"/>
      <c r="O236" s="27"/>
      <c r="P236" s="27"/>
      <c r="Q236" s="27"/>
      <c r="R236" s="27"/>
      <c r="S236" s="27"/>
    </row>
    <row r="237" spans="2:19" ht="10.5">
      <c r="B237" s="27"/>
      <c r="C237" s="27"/>
      <c r="D237" s="27"/>
      <c r="E237" s="27"/>
      <c r="F237" s="27"/>
      <c r="G237" s="27"/>
      <c r="H237" s="27"/>
      <c r="I237" s="27"/>
      <c r="J237" s="27"/>
      <c r="K237" s="27"/>
      <c r="L237" s="27"/>
      <c r="M237" s="27"/>
      <c r="N237" s="27"/>
      <c r="O237" s="27"/>
      <c r="P237" s="27"/>
      <c r="Q237" s="27"/>
      <c r="R237" s="27"/>
      <c r="S237" s="27"/>
    </row>
    <row r="238" spans="2:19" ht="10.5">
      <c r="B238" s="27"/>
      <c r="C238" s="27"/>
      <c r="D238" s="27"/>
      <c r="E238" s="27"/>
      <c r="F238" s="27"/>
      <c r="G238" s="27"/>
      <c r="H238" s="27"/>
      <c r="I238" s="27"/>
      <c r="J238" s="27"/>
      <c r="K238" s="27"/>
      <c r="L238" s="27"/>
      <c r="M238" s="27"/>
      <c r="N238" s="27"/>
      <c r="O238" s="27"/>
      <c r="P238" s="27"/>
      <c r="Q238" s="27"/>
      <c r="R238" s="27"/>
      <c r="S238" s="27"/>
    </row>
    <row r="239" spans="2:19" ht="10.5">
      <c r="B239" s="27"/>
      <c r="C239" s="27"/>
      <c r="D239" s="27"/>
      <c r="E239" s="27"/>
      <c r="F239" s="27"/>
      <c r="G239" s="27"/>
      <c r="H239" s="27"/>
      <c r="I239" s="27"/>
      <c r="J239" s="27"/>
      <c r="K239" s="27"/>
      <c r="L239" s="27"/>
      <c r="M239" s="27"/>
      <c r="N239" s="27"/>
      <c r="O239" s="27"/>
      <c r="P239" s="27"/>
      <c r="Q239" s="27"/>
      <c r="R239" s="27"/>
      <c r="S239" s="27"/>
    </row>
    <row r="240" spans="2:19" ht="10.5">
      <c r="B240" s="27"/>
      <c r="C240" s="27"/>
      <c r="D240" s="27"/>
      <c r="E240" s="27"/>
      <c r="F240" s="27"/>
      <c r="G240" s="27"/>
      <c r="H240" s="27"/>
      <c r="I240" s="27"/>
      <c r="J240" s="27"/>
      <c r="K240" s="27"/>
      <c r="L240" s="27"/>
      <c r="M240" s="27"/>
      <c r="N240" s="27"/>
      <c r="O240" s="27"/>
      <c r="P240" s="27"/>
      <c r="Q240" s="27"/>
      <c r="R240" s="27"/>
      <c r="S240" s="27"/>
    </row>
    <row r="241" spans="2:19" ht="10.5">
      <c r="B241" s="27"/>
      <c r="C241" s="27"/>
      <c r="D241" s="27"/>
      <c r="E241" s="27"/>
      <c r="F241" s="27"/>
      <c r="G241" s="27"/>
      <c r="H241" s="27"/>
      <c r="I241" s="27"/>
      <c r="J241" s="27"/>
      <c r="K241" s="27"/>
      <c r="L241" s="27"/>
      <c r="M241" s="27"/>
      <c r="N241" s="27"/>
      <c r="O241" s="27"/>
      <c r="P241" s="27"/>
      <c r="Q241" s="27"/>
      <c r="R241" s="27"/>
      <c r="S241" s="27"/>
    </row>
    <row r="242" spans="2:19" ht="10.5">
      <c r="B242" s="27"/>
      <c r="C242" s="27"/>
      <c r="D242" s="27"/>
      <c r="E242" s="27"/>
      <c r="F242" s="27"/>
      <c r="G242" s="27"/>
      <c r="H242" s="27"/>
      <c r="I242" s="27"/>
      <c r="J242" s="27"/>
      <c r="K242" s="27"/>
      <c r="L242" s="27"/>
      <c r="M242" s="27"/>
      <c r="N242" s="27"/>
      <c r="O242" s="27"/>
      <c r="P242" s="27"/>
      <c r="Q242" s="27"/>
      <c r="R242" s="27"/>
      <c r="S242" s="27"/>
    </row>
    <row r="243" spans="2:19" ht="10.5">
      <c r="B243" s="27"/>
      <c r="C243" s="27"/>
      <c r="D243" s="27"/>
      <c r="E243" s="27"/>
      <c r="F243" s="27"/>
      <c r="G243" s="27"/>
      <c r="H243" s="27"/>
      <c r="I243" s="27"/>
      <c r="J243" s="27"/>
      <c r="K243" s="27"/>
      <c r="L243" s="27"/>
      <c r="M243" s="27"/>
      <c r="N243" s="27"/>
      <c r="O243" s="27"/>
      <c r="P243" s="27"/>
      <c r="Q243" s="27"/>
      <c r="R243" s="27"/>
      <c r="S243" s="27"/>
    </row>
    <row r="244" spans="2:19" ht="10.5">
      <c r="B244" s="27"/>
      <c r="C244" s="27"/>
      <c r="D244" s="27"/>
      <c r="E244" s="27"/>
      <c r="F244" s="27"/>
      <c r="G244" s="27"/>
      <c r="H244" s="27"/>
      <c r="I244" s="27"/>
      <c r="J244" s="27"/>
      <c r="K244" s="27"/>
      <c r="L244" s="27"/>
      <c r="M244" s="27"/>
      <c r="N244" s="27"/>
      <c r="O244" s="27"/>
      <c r="P244" s="27"/>
      <c r="Q244" s="27"/>
      <c r="R244" s="27"/>
      <c r="S244" s="27"/>
    </row>
    <row r="245" spans="2:19" ht="10.5">
      <c r="B245" s="27"/>
      <c r="C245" s="27"/>
      <c r="D245" s="27"/>
      <c r="E245" s="27"/>
      <c r="F245" s="27"/>
      <c r="G245" s="27"/>
      <c r="H245" s="27"/>
      <c r="I245" s="27"/>
      <c r="J245" s="27"/>
      <c r="K245" s="27"/>
      <c r="L245" s="27"/>
      <c r="M245" s="27"/>
      <c r="N245" s="27"/>
      <c r="O245" s="27"/>
      <c r="P245" s="27"/>
      <c r="Q245" s="27"/>
      <c r="R245" s="27"/>
      <c r="S245" s="27"/>
    </row>
    <row r="246" spans="2:19" ht="10.5">
      <c r="B246" s="27"/>
      <c r="C246" s="27"/>
      <c r="D246" s="27"/>
      <c r="E246" s="27"/>
      <c r="F246" s="27"/>
      <c r="G246" s="27"/>
      <c r="H246" s="27"/>
      <c r="I246" s="27"/>
      <c r="J246" s="27"/>
      <c r="K246" s="27"/>
      <c r="L246" s="27"/>
      <c r="M246" s="27"/>
      <c r="N246" s="27"/>
      <c r="O246" s="27"/>
      <c r="P246" s="27"/>
      <c r="Q246" s="27"/>
      <c r="R246" s="27"/>
      <c r="S246" s="27"/>
    </row>
    <row r="247" spans="2:19" ht="10.5">
      <c r="B247" s="27"/>
      <c r="C247" s="27"/>
      <c r="D247" s="27"/>
      <c r="E247" s="27"/>
      <c r="F247" s="27"/>
      <c r="G247" s="27"/>
      <c r="H247" s="27"/>
      <c r="I247" s="27"/>
      <c r="J247" s="27"/>
      <c r="K247" s="27"/>
      <c r="L247" s="27"/>
      <c r="M247" s="27"/>
      <c r="N247" s="27"/>
      <c r="O247" s="27"/>
      <c r="P247" s="27"/>
      <c r="Q247" s="27"/>
      <c r="R247" s="27"/>
      <c r="S247" s="27"/>
    </row>
    <row r="248" spans="2:19" ht="10.5">
      <c r="B248" s="27"/>
      <c r="C248" s="27"/>
      <c r="D248" s="27"/>
      <c r="E248" s="27"/>
      <c r="F248" s="27"/>
      <c r="G248" s="27"/>
      <c r="H248" s="27"/>
      <c r="I248" s="27"/>
      <c r="J248" s="27"/>
      <c r="K248" s="27"/>
      <c r="L248" s="27"/>
      <c r="M248" s="27"/>
      <c r="N248" s="27"/>
      <c r="O248" s="27"/>
      <c r="P248" s="27"/>
      <c r="Q248" s="27"/>
      <c r="R248" s="27"/>
      <c r="S248" s="27"/>
    </row>
    <row r="249" spans="2:19" ht="10.5">
      <c r="B249" s="27"/>
      <c r="C249" s="27"/>
      <c r="D249" s="27"/>
      <c r="E249" s="27"/>
      <c r="F249" s="27"/>
      <c r="G249" s="27"/>
      <c r="H249" s="27"/>
      <c r="I249" s="27"/>
      <c r="J249" s="27"/>
      <c r="K249" s="27"/>
      <c r="L249" s="27"/>
      <c r="M249" s="27"/>
      <c r="N249" s="27"/>
      <c r="O249" s="27"/>
      <c r="P249" s="27"/>
      <c r="Q249" s="27"/>
      <c r="R249" s="27"/>
      <c r="S249" s="27"/>
    </row>
    <row r="250" spans="2:19" ht="10.5">
      <c r="B250" s="27"/>
      <c r="C250" s="27"/>
      <c r="D250" s="27"/>
      <c r="E250" s="27"/>
      <c r="F250" s="27"/>
      <c r="G250" s="27"/>
      <c r="H250" s="27"/>
      <c r="I250" s="27"/>
      <c r="J250" s="27"/>
      <c r="K250" s="27"/>
      <c r="L250" s="27"/>
      <c r="M250" s="27"/>
      <c r="N250" s="27"/>
      <c r="O250" s="27"/>
      <c r="P250" s="27"/>
      <c r="Q250" s="27"/>
      <c r="R250" s="27"/>
      <c r="S250" s="27"/>
    </row>
    <row r="251" spans="2:19" ht="10.5">
      <c r="B251" s="27"/>
      <c r="C251" s="27"/>
      <c r="D251" s="27"/>
      <c r="E251" s="27"/>
      <c r="F251" s="27"/>
      <c r="G251" s="27"/>
      <c r="H251" s="27"/>
      <c r="I251" s="27"/>
      <c r="J251" s="27"/>
      <c r="K251" s="27"/>
      <c r="L251" s="27"/>
      <c r="M251" s="27"/>
      <c r="N251" s="27"/>
      <c r="O251" s="27"/>
      <c r="P251" s="27"/>
      <c r="Q251" s="27"/>
      <c r="R251" s="27"/>
      <c r="S251" s="27"/>
    </row>
    <row r="252" spans="2:19" ht="10.5">
      <c r="B252" s="27"/>
      <c r="C252" s="27"/>
      <c r="D252" s="27"/>
      <c r="E252" s="27"/>
      <c r="F252" s="27"/>
      <c r="G252" s="27"/>
      <c r="H252" s="27"/>
      <c r="I252" s="27"/>
      <c r="J252" s="27"/>
      <c r="K252" s="27"/>
      <c r="L252" s="27"/>
      <c r="M252" s="27"/>
      <c r="N252" s="27"/>
      <c r="O252" s="27"/>
      <c r="P252" s="27"/>
      <c r="Q252" s="27"/>
      <c r="R252" s="27"/>
      <c r="S252" s="27"/>
    </row>
    <row r="253" spans="2:19" ht="10.5">
      <c r="B253" s="27"/>
      <c r="C253" s="27"/>
      <c r="D253" s="27"/>
      <c r="E253" s="27"/>
      <c r="F253" s="27"/>
      <c r="G253" s="27"/>
      <c r="H253" s="27"/>
      <c r="I253" s="27"/>
      <c r="J253" s="27"/>
      <c r="K253" s="27"/>
      <c r="L253" s="27"/>
      <c r="M253" s="27"/>
      <c r="N253" s="27"/>
      <c r="O253" s="27"/>
      <c r="P253" s="27"/>
      <c r="Q253" s="27"/>
      <c r="R253" s="27"/>
      <c r="S253" s="27"/>
    </row>
    <row r="254" spans="2:19" ht="10.5">
      <c r="B254" s="27"/>
      <c r="C254" s="27"/>
      <c r="D254" s="27"/>
      <c r="E254" s="27"/>
      <c r="F254" s="27"/>
      <c r="G254" s="27"/>
      <c r="H254" s="27"/>
      <c r="I254" s="27"/>
      <c r="J254" s="27"/>
      <c r="K254" s="27"/>
      <c r="L254" s="27"/>
      <c r="M254" s="27"/>
      <c r="N254" s="27"/>
      <c r="O254" s="27"/>
      <c r="P254" s="27"/>
      <c r="Q254" s="27"/>
      <c r="R254" s="27"/>
      <c r="S254" s="27"/>
    </row>
    <row r="255" spans="2:19" ht="10.5">
      <c r="B255" s="27"/>
      <c r="C255" s="27"/>
      <c r="D255" s="27"/>
      <c r="E255" s="27"/>
      <c r="F255" s="27"/>
      <c r="G255" s="27"/>
      <c r="H255" s="27"/>
      <c r="I255" s="27"/>
      <c r="J255" s="27"/>
      <c r="K255" s="27"/>
      <c r="L255" s="27"/>
      <c r="M255" s="27"/>
      <c r="N255" s="27"/>
      <c r="O255" s="27"/>
      <c r="P255" s="27"/>
      <c r="Q255" s="27"/>
      <c r="R255" s="27"/>
      <c r="S255" s="27"/>
    </row>
    <row r="256" spans="2:19" ht="10.5">
      <c r="B256" s="27"/>
      <c r="C256" s="27"/>
      <c r="D256" s="27"/>
      <c r="E256" s="27"/>
      <c r="F256" s="27"/>
      <c r="G256" s="27"/>
      <c r="H256" s="27"/>
      <c r="I256" s="27"/>
      <c r="J256" s="27"/>
      <c r="K256" s="27"/>
      <c r="L256" s="27"/>
      <c r="M256" s="27"/>
      <c r="N256" s="27"/>
      <c r="O256" s="27"/>
      <c r="P256" s="27"/>
      <c r="Q256" s="27"/>
      <c r="R256" s="27"/>
      <c r="S256" s="27"/>
    </row>
    <row r="257" spans="2:19" ht="10.5">
      <c r="B257" s="27"/>
      <c r="C257" s="27"/>
      <c r="D257" s="27"/>
      <c r="E257" s="27"/>
      <c r="F257" s="27"/>
      <c r="G257" s="27"/>
      <c r="H257" s="27"/>
      <c r="I257" s="27"/>
      <c r="J257" s="27"/>
      <c r="K257" s="27"/>
      <c r="L257" s="27"/>
      <c r="M257" s="27"/>
      <c r="N257" s="27"/>
      <c r="O257" s="27"/>
      <c r="P257" s="27"/>
      <c r="Q257" s="27"/>
      <c r="R257" s="27"/>
      <c r="S257" s="27"/>
    </row>
    <row r="258" spans="2:19" ht="10.5">
      <c r="B258" s="27"/>
      <c r="C258" s="27"/>
      <c r="D258" s="27"/>
      <c r="E258" s="27"/>
      <c r="F258" s="27"/>
      <c r="G258" s="27"/>
      <c r="H258" s="27"/>
      <c r="I258" s="27"/>
      <c r="J258" s="27"/>
      <c r="K258" s="27"/>
      <c r="L258" s="27"/>
      <c r="M258" s="27"/>
      <c r="N258" s="27"/>
      <c r="O258" s="27"/>
      <c r="P258" s="27"/>
      <c r="Q258" s="27"/>
      <c r="R258" s="27"/>
      <c r="S258" s="27"/>
    </row>
    <row r="259" spans="2:19" ht="10.5">
      <c r="B259" s="27"/>
      <c r="C259" s="27"/>
      <c r="D259" s="27"/>
      <c r="E259" s="27"/>
      <c r="F259" s="27"/>
      <c r="G259" s="27"/>
      <c r="H259" s="27"/>
      <c r="I259" s="27"/>
      <c r="J259" s="27"/>
      <c r="K259" s="27"/>
      <c r="L259" s="27"/>
      <c r="M259" s="27"/>
      <c r="N259" s="27"/>
      <c r="O259" s="27"/>
      <c r="P259" s="27"/>
      <c r="Q259" s="27"/>
      <c r="R259" s="27"/>
      <c r="S259" s="27"/>
    </row>
    <row r="260" spans="2:19" ht="10.5">
      <c r="B260" s="27"/>
      <c r="C260" s="27"/>
      <c r="D260" s="27"/>
      <c r="E260" s="27"/>
      <c r="F260" s="27"/>
      <c r="G260" s="27"/>
      <c r="H260" s="27"/>
      <c r="I260" s="27"/>
      <c r="J260" s="27"/>
      <c r="K260" s="27"/>
      <c r="L260" s="27"/>
      <c r="M260" s="27"/>
      <c r="N260" s="27"/>
      <c r="O260" s="27"/>
      <c r="P260" s="27"/>
      <c r="Q260" s="27"/>
      <c r="R260" s="27"/>
      <c r="S260" s="27"/>
    </row>
    <row r="261" spans="2:19" ht="10.5">
      <c r="B261" s="27"/>
      <c r="C261" s="27"/>
      <c r="D261" s="27"/>
      <c r="E261" s="27"/>
      <c r="F261" s="27"/>
      <c r="G261" s="27"/>
      <c r="H261" s="27"/>
      <c r="I261" s="27"/>
      <c r="J261" s="27"/>
      <c r="K261" s="27"/>
      <c r="L261" s="27"/>
      <c r="M261" s="27"/>
      <c r="N261" s="27"/>
      <c r="O261" s="27"/>
      <c r="P261" s="27"/>
      <c r="Q261" s="27"/>
      <c r="R261" s="27"/>
      <c r="S261" s="27"/>
    </row>
    <row r="262" spans="2:19" ht="10.5">
      <c r="B262" s="27"/>
      <c r="C262" s="27"/>
      <c r="D262" s="27"/>
      <c r="E262" s="27"/>
      <c r="F262" s="27"/>
      <c r="G262" s="27"/>
      <c r="H262" s="27"/>
      <c r="I262" s="27"/>
      <c r="J262" s="27"/>
      <c r="K262" s="27"/>
      <c r="L262" s="27"/>
      <c r="M262" s="27"/>
      <c r="N262" s="27"/>
      <c r="O262" s="27"/>
      <c r="P262" s="27"/>
      <c r="Q262" s="27"/>
      <c r="R262" s="27"/>
      <c r="S262" s="27"/>
    </row>
    <row r="263" spans="2:19" ht="10.5">
      <c r="B263" s="27"/>
      <c r="C263" s="27"/>
      <c r="D263" s="27"/>
      <c r="E263" s="27"/>
      <c r="F263" s="27"/>
      <c r="G263" s="27"/>
      <c r="H263" s="27"/>
      <c r="I263" s="27"/>
      <c r="J263" s="27"/>
      <c r="K263" s="27"/>
      <c r="L263" s="27"/>
      <c r="M263" s="27"/>
      <c r="N263" s="27"/>
      <c r="O263" s="27"/>
      <c r="P263" s="27"/>
      <c r="Q263" s="27"/>
      <c r="R263" s="27"/>
      <c r="S263" s="27"/>
    </row>
    <row r="264" spans="2:19" ht="10.5">
      <c r="B264" s="27"/>
      <c r="C264" s="27"/>
      <c r="D264" s="27"/>
      <c r="E264" s="27"/>
      <c r="F264" s="27"/>
      <c r="G264" s="27"/>
      <c r="H264" s="27"/>
      <c r="I264" s="27"/>
      <c r="J264" s="27"/>
      <c r="K264" s="27"/>
      <c r="L264" s="27"/>
      <c r="M264" s="27"/>
      <c r="N264" s="27"/>
      <c r="O264" s="27"/>
      <c r="P264" s="27"/>
      <c r="Q264" s="27"/>
      <c r="R264" s="27"/>
      <c r="S264" s="27"/>
    </row>
    <row r="265" spans="2:19" ht="10.5">
      <c r="B265" s="27"/>
      <c r="C265" s="27"/>
      <c r="D265" s="27"/>
      <c r="E265" s="27"/>
      <c r="F265" s="27"/>
      <c r="G265" s="27"/>
      <c r="H265" s="27"/>
      <c r="I265" s="27"/>
      <c r="J265" s="27"/>
      <c r="K265" s="27"/>
      <c r="L265" s="27"/>
      <c r="M265" s="27"/>
      <c r="N265" s="27"/>
      <c r="O265" s="27"/>
      <c r="P265" s="27"/>
      <c r="Q265" s="27"/>
      <c r="R265" s="27"/>
      <c r="S265" s="27"/>
    </row>
    <row r="266" spans="2:19" ht="10.5">
      <c r="B266" s="27"/>
      <c r="C266" s="27"/>
      <c r="D266" s="27"/>
      <c r="E266" s="27"/>
      <c r="F266" s="27"/>
      <c r="G266" s="27"/>
      <c r="H266" s="27"/>
      <c r="I266" s="27"/>
      <c r="J266" s="27"/>
      <c r="K266" s="27"/>
      <c r="L266" s="27"/>
      <c r="M266" s="27"/>
      <c r="N266" s="27"/>
      <c r="O266" s="27"/>
      <c r="P266" s="27"/>
      <c r="Q266" s="27"/>
      <c r="R266" s="27"/>
      <c r="S266" s="27"/>
    </row>
    <row r="267" spans="2:19" ht="10.5">
      <c r="B267" s="27"/>
      <c r="C267" s="27"/>
      <c r="D267" s="27"/>
      <c r="E267" s="27"/>
      <c r="F267" s="27"/>
      <c r="G267" s="27"/>
      <c r="H267" s="27"/>
      <c r="I267" s="27"/>
      <c r="J267" s="27"/>
      <c r="K267" s="27"/>
      <c r="L267" s="27"/>
      <c r="M267" s="27"/>
      <c r="N267" s="27"/>
      <c r="O267" s="27"/>
      <c r="P267" s="27"/>
      <c r="Q267" s="27"/>
      <c r="R267" s="27"/>
      <c r="S267" s="27"/>
    </row>
    <row r="268" spans="2:19" ht="10.5">
      <c r="B268" s="27"/>
      <c r="C268" s="27"/>
      <c r="D268" s="27"/>
      <c r="E268" s="27"/>
      <c r="F268" s="27"/>
      <c r="G268" s="27"/>
      <c r="H268" s="27"/>
      <c r="I268" s="27"/>
      <c r="J268" s="27"/>
      <c r="K268" s="27"/>
      <c r="L268" s="27"/>
      <c r="M268" s="27"/>
      <c r="N268" s="27"/>
      <c r="O268" s="27"/>
      <c r="P268" s="27"/>
      <c r="Q268" s="27"/>
      <c r="R268" s="27"/>
      <c r="S268" s="27"/>
    </row>
    <row r="269" spans="2:19" ht="10.5">
      <c r="B269" s="27"/>
      <c r="C269" s="27"/>
      <c r="D269" s="27"/>
      <c r="E269" s="27"/>
      <c r="F269" s="27"/>
      <c r="G269" s="27"/>
      <c r="H269" s="27"/>
      <c r="I269" s="27"/>
      <c r="J269" s="27"/>
      <c r="K269" s="27"/>
      <c r="L269" s="27"/>
      <c r="M269" s="27"/>
      <c r="N269" s="27"/>
      <c r="O269" s="27"/>
      <c r="P269" s="27"/>
      <c r="Q269" s="27"/>
      <c r="R269" s="27"/>
      <c r="S269" s="27"/>
    </row>
    <row r="270" spans="2:19" ht="10.5">
      <c r="B270" s="27"/>
      <c r="C270" s="27"/>
      <c r="D270" s="27"/>
      <c r="E270" s="27"/>
      <c r="F270" s="27"/>
      <c r="G270" s="27"/>
      <c r="H270" s="27"/>
      <c r="I270" s="27"/>
      <c r="J270" s="27"/>
      <c r="K270" s="27"/>
      <c r="L270" s="27"/>
      <c r="M270" s="27"/>
      <c r="N270" s="27"/>
      <c r="O270" s="27"/>
      <c r="P270" s="27"/>
      <c r="Q270" s="27"/>
      <c r="R270" s="27"/>
      <c r="S270" s="27"/>
    </row>
    <row r="271" spans="2:19" ht="10.5">
      <c r="B271" s="27"/>
      <c r="C271" s="27"/>
      <c r="D271" s="27"/>
      <c r="E271" s="27"/>
      <c r="F271" s="27"/>
      <c r="G271" s="27"/>
      <c r="H271" s="27"/>
      <c r="I271" s="27"/>
      <c r="J271" s="27"/>
      <c r="K271" s="27"/>
      <c r="L271" s="27"/>
      <c r="M271" s="27"/>
      <c r="N271" s="27"/>
      <c r="O271" s="27"/>
      <c r="P271" s="27"/>
      <c r="Q271" s="27"/>
      <c r="R271" s="27"/>
      <c r="S271" s="27"/>
    </row>
    <row r="272" spans="2:19" ht="10.5">
      <c r="B272" s="27"/>
      <c r="C272" s="27"/>
      <c r="D272" s="27"/>
      <c r="E272" s="27"/>
      <c r="F272" s="27"/>
      <c r="G272" s="27"/>
      <c r="H272" s="27"/>
      <c r="I272" s="27"/>
      <c r="J272" s="27"/>
      <c r="K272" s="27"/>
      <c r="L272" s="27"/>
      <c r="M272" s="27"/>
      <c r="N272" s="27"/>
      <c r="O272" s="27"/>
      <c r="P272" s="27"/>
      <c r="Q272" s="27"/>
      <c r="R272" s="27"/>
      <c r="S272" s="27"/>
    </row>
    <row r="273" spans="2:19" ht="10.5">
      <c r="B273" s="27"/>
      <c r="C273" s="27"/>
      <c r="D273" s="27"/>
      <c r="E273" s="27"/>
      <c r="F273" s="27"/>
      <c r="G273" s="27"/>
      <c r="H273" s="27"/>
      <c r="I273" s="27"/>
      <c r="J273" s="27"/>
      <c r="K273" s="27"/>
      <c r="L273" s="27"/>
      <c r="M273" s="27"/>
      <c r="N273" s="27"/>
      <c r="O273" s="27"/>
      <c r="P273" s="27"/>
      <c r="Q273" s="27"/>
      <c r="R273" s="27"/>
      <c r="S273" s="27"/>
    </row>
    <row r="274" spans="2:19" ht="10.5">
      <c r="B274" s="27"/>
      <c r="C274" s="27"/>
      <c r="D274" s="27"/>
      <c r="E274" s="27"/>
      <c r="F274" s="27"/>
      <c r="G274" s="27"/>
      <c r="H274" s="27"/>
      <c r="I274" s="27"/>
      <c r="J274" s="27"/>
      <c r="K274" s="27"/>
      <c r="L274" s="27"/>
      <c r="M274" s="27"/>
      <c r="N274" s="27"/>
      <c r="O274" s="27"/>
      <c r="P274" s="27"/>
      <c r="Q274" s="27"/>
      <c r="R274" s="27"/>
      <c r="S274" s="27"/>
    </row>
    <row r="275" spans="2:19" ht="10.5">
      <c r="B275" s="27"/>
      <c r="C275" s="27"/>
      <c r="D275" s="27"/>
      <c r="E275" s="27"/>
      <c r="F275" s="27"/>
      <c r="G275" s="27"/>
      <c r="H275" s="27"/>
      <c r="I275" s="27"/>
      <c r="J275" s="27"/>
      <c r="K275" s="27"/>
      <c r="L275" s="27"/>
      <c r="M275" s="27"/>
      <c r="N275" s="27"/>
      <c r="O275" s="27"/>
      <c r="P275" s="27"/>
      <c r="Q275" s="27"/>
      <c r="R275" s="27"/>
      <c r="S275" s="27"/>
    </row>
    <row r="276" spans="2:19" ht="10.5">
      <c r="B276" s="27"/>
      <c r="C276" s="27"/>
      <c r="D276" s="27"/>
      <c r="E276" s="27"/>
      <c r="F276" s="27"/>
      <c r="G276" s="27"/>
      <c r="H276" s="27"/>
      <c r="I276" s="27"/>
      <c r="J276" s="27"/>
      <c r="K276" s="27"/>
      <c r="L276" s="27"/>
      <c r="M276" s="27"/>
      <c r="N276" s="27"/>
      <c r="O276" s="27"/>
      <c r="P276" s="27"/>
      <c r="Q276" s="27"/>
      <c r="R276" s="27"/>
      <c r="S276" s="27"/>
    </row>
    <row r="277" spans="2:19" ht="10.5">
      <c r="B277" s="27"/>
      <c r="C277" s="27"/>
      <c r="D277" s="27"/>
      <c r="E277" s="27"/>
      <c r="F277" s="27"/>
      <c r="G277" s="27"/>
      <c r="H277" s="27"/>
      <c r="I277" s="27"/>
      <c r="J277" s="27"/>
      <c r="K277" s="27"/>
      <c r="L277" s="27"/>
      <c r="M277" s="27"/>
      <c r="N277" s="27"/>
      <c r="O277" s="27"/>
      <c r="P277" s="27"/>
      <c r="Q277" s="27"/>
      <c r="R277" s="27"/>
      <c r="S277" s="27"/>
    </row>
    <row r="278" spans="2:19" ht="10.5">
      <c r="B278" s="27"/>
      <c r="C278" s="27"/>
      <c r="D278" s="27"/>
      <c r="E278" s="27"/>
      <c r="F278" s="27"/>
      <c r="G278" s="27"/>
      <c r="H278" s="27"/>
      <c r="I278" s="27"/>
      <c r="J278" s="27"/>
      <c r="K278" s="27"/>
      <c r="L278" s="27"/>
      <c r="M278" s="27"/>
      <c r="N278" s="27"/>
      <c r="O278" s="27"/>
      <c r="P278" s="27"/>
      <c r="Q278" s="27"/>
      <c r="R278" s="27"/>
      <c r="S278" s="27"/>
    </row>
    <row r="279" spans="2:19" ht="10.5">
      <c r="B279" s="27"/>
      <c r="C279" s="27"/>
      <c r="D279" s="27"/>
      <c r="E279" s="27"/>
      <c r="F279" s="27"/>
      <c r="G279" s="27"/>
      <c r="H279" s="27"/>
      <c r="I279" s="27"/>
      <c r="J279" s="27"/>
      <c r="K279" s="27"/>
      <c r="L279" s="27"/>
      <c r="M279" s="27"/>
      <c r="N279" s="27"/>
      <c r="O279" s="27"/>
      <c r="P279" s="27"/>
      <c r="Q279" s="27"/>
      <c r="R279" s="27"/>
      <c r="S279" s="27"/>
    </row>
    <row r="280" spans="2:19" ht="10.5">
      <c r="B280" s="27"/>
      <c r="C280" s="27"/>
      <c r="D280" s="27"/>
      <c r="E280" s="27"/>
      <c r="F280" s="27"/>
      <c r="G280" s="27"/>
      <c r="H280" s="27"/>
      <c r="I280" s="27"/>
      <c r="J280" s="27"/>
      <c r="K280" s="27"/>
      <c r="L280" s="27"/>
      <c r="M280" s="27"/>
      <c r="N280" s="27"/>
      <c r="O280" s="27"/>
      <c r="P280" s="27"/>
      <c r="Q280" s="27"/>
      <c r="R280" s="27"/>
      <c r="S280" s="27"/>
    </row>
    <row r="281" spans="2:19" ht="10.5">
      <c r="B281" s="27"/>
      <c r="C281" s="27"/>
      <c r="D281" s="27"/>
      <c r="E281" s="27"/>
      <c r="F281" s="27"/>
      <c r="G281" s="27"/>
      <c r="H281" s="27"/>
      <c r="I281" s="27"/>
      <c r="J281" s="27"/>
      <c r="K281" s="27"/>
      <c r="L281" s="27"/>
      <c r="M281" s="27"/>
      <c r="N281" s="27"/>
      <c r="O281" s="27"/>
      <c r="P281" s="27"/>
      <c r="Q281" s="27"/>
      <c r="R281" s="27"/>
      <c r="S281" s="27"/>
    </row>
    <row r="282" spans="2:19" ht="10.5">
      <c r="B282" s="27"/>
      <c r="C282" s="27"/>
      <c r="D282" s="27"/>
      <c r="E282" s="27"/>
      <c r="F282" s="27"/>
      <c r="G282" s="27"/>
      <c r="H282" s="27"/>
      <c r="I282" s="27"/>
      <c r="J282" s="27"/>
      <c r="K282" s="27"/>
      <c r="L282" s="27"/>
      <c r="M282" s="27"/>
      <c r="N282" s="27"/>
      <c r="O282" s="27"/>
      <c r="P282" s="27"/>
      <c r="Q282" s="27"/>
      <c r="R282" s="27"/>
      <c r="S282" s="27"/>
    </row>
    <row r="283" spans="2:19" ht="10.5">
      <c r="B283" s="27"/>
      <c r="C283" s="27"/>
      <c r="D283" s="27"/>
      <c r="E283" s="27"/>
      <c r="F283" s="27"/>
      <c r="G283" s="27"/>
      <c r="H283" s="27"/>
      <c r="I283" s="27"/>
      <c r="J283" s="27"/>
      <c r="K283" s="27"/>
      <c r="L283" s="27"/>
      <c r="M283" s="27"/>
      <c r="N283" s="27"/>
      <c r="O283" s="27"/>
      <c r="P283" s="27"/>
      <c r="Q283" s="27"/>
      <c r="R283" s="27"/>
      <c r="S283" s="27"/>
    </row>
    <row r="284" spans="2:19" ht="10.5">
      <c r="B284" s="27"/>
      <c r="C284" s="27"/>
      <c r="D284" s="27"/>
      <c r="E284" s="27"/>
      <c r="F284" s="27"/>
      <c r="G284" s="27"/>
      <c r="H284" s="27"/>
      <c r="I284" s="27"/>
      <c r="J284" s="27"/>
      <c r="K284" s="27"/>
      <c r="L284" s="27"/>
      <c r="M284" s="27"/>
      <c r="N284" s="27"/>
      <c r="O284" s="27"/>
      <c r="P284" s="27"/>
      <c r="Q284" s="27"/>
      <c r="R284" s="27"/>
      <c r="S284" s="27"/>
    </row>
    <row r="285" spans="2:19" ht="10.5">
      <c r="B285" s="27"/>
      <c r="C285" s="27"/>
      <c r="D285" s="27"/>
      <c r="E285" s="27"/>
      <c r="F285" s="27"/>
      <c r="G285" s="27"/>
      <c r="H285" s="27"/>
      <c r="I285" s="27"/>
      <c r="J285" s="27"/>
      <c r="K285" s="27"/>
      <c r="L285" s="27"/>
      <c r="M285" s="27"/>
      <c r="N285" s="27"/>
      <c r="O285" s="27"/>
      <c r="P285" s="27"/>
      <c r="Q285" s="27"/>
      <c r="R285" s="27"/>
      <c r="S285" s="27"/>
    </row>
    <row r="286" spans="2:19" ht="10.5">
      <c r="B286" s="27"/>
      <c r="C286" s="27"/>
      <c r="D286" s="27"/>
      <c r="E286" s="27"/>
      <c r="F286" s="27"/>
      <c r="G286" s="27"/>
      <c r="H286" s="27"/>
      <c r="I286" s="27"/>
      <c r="J286" s="27"/>
      <c r="K286" s="27"/>
      <c r="L286" s="27"/>
      <c r="M286" s="27"/>
      <c r="N286" s="27"/>
      <c r="O286" s="27"/>
      <c r="P286" s="27"/>
      <c r="Q286" s="27"/>
      <c r="R286" s="27"/>
      <c r="S286" s="27"/>
    </row>
    <row r="287" spans="2:19" ht="10.5">
      <c r="B287" s="27"/>
      <c r="C287" s="27"/>
      <c r="D287" s="27"/>
      <c r="E287" s="27"/>
      <c r="F287" s="27"/>
      <c r="G287" s="27"/>
      <c r="H287" s="27"/>
      <c r="I287" s="27"/>
      <c r="J287" s="27"/>
      <c r="K287" s="27"/>
      <c r="L287" s="27"/>
      <c r="M287" s="27"/>
      <c r="N287" s="27"/>
      <c r="O287" s="27"/>
      <c r="P287" s="27"/>
      <c r="Q287" s="27"/>
      <c r="R287" s="27"/>
      <c r="S287" s="27"/>
    </row>
    <row r="288" spans="2:19" ht="10.5">
      <c r="B288" s="27"/>
      <c r="C288" s="27"/>
      <c r="D288" s="27"/>
      <c r="E288" s="27"/>
      <c r="F288" s="27"/>
      <c r="G288" s="27"/>
      <c r="H288" s="27"/>
      <c r="I288" s="27"/>
      <c r="J288" s="27"/>
      <c r="K288" s="27"/>
      <c r="L288" s="27"/>
      <c r="M288" s="27"/>
      <c r="N288" s="27"/>
      <c r="O288" s="27"/>
      <c r="P288" s="27"/>
      <c r="Q288" s="27"/>
      <c r="R288" s="27"/>
      <c r="S288" s="27"/>
    </row>
    <row r="289" spans="2:19" ht="10.5">
      <c r="B289" s="27"/>
      <c r="C289" s="27"/>
      <c r="D289" s="27"/>
      <c r="E289" s="27"/>
      <c r="F289" s="27"/>
      <c r="G289" s="27"/>
      <c r="H289" s="27"/>
      <c r="I289" s="27"/>
      <c r="J289" s="27"/>
      <c r="K289" s="27"/>
      <c r="L289" s="27"/>
      <c r="M289" s="27"/>
      <c r="N289" s="27"/>
      <c r="O289" s="27"/>
      <c r="P289" s="27"/>
      <c r="Q289" s="27"/>
      <c r="R289" s="27"/>
      <c r="S289" s="27"/>
    </row>
    <row r="290" spans="2:19" ht="10.5">
      <c r="B290" s="27"/>
      <c r="C290" s="27"/>
      <c r="D290" s="27"/>
      <c r="E290" s="27"/>
      <c r="F290" s="27"/>
      <c r="G290" s="27"/>
      <c r="H290" s="27"/>
      <c r="I290" s="27"/>
      <c r="J290" s="27"/>
      <c r="K290" s="27"/>
      <c r="L290" s="27"/>
      <c r="M290" s="27"/>
      <c r="N290" s="27"/>
      <c r="O290" s="27"/>
      <c r="P290" s="27"/>
      <c r="Q290" s="27"/>
      <c r="R290" s="27"/>
      <c r="S290" s="27"/>
    </row>
    <row r="291" spans="2:19" ht="10.5">
      <c r="B291" s="27"/>
      <c r="C291" s="27"/>
      <c r="D291" s="27"/>
      <c r="E291" s="27"/>
      <c r="F291" s="27"/>
      <c r="G291" s="27"/>
      <c r="H291" s="27"/>
      <c r="I291" s="27"/>
      <c r="J291" s="27"/>
      <c r="K291" s="27"/>
      <c r="L291" s="27"/>
      <c r="M291" s="27"/>
      <c r="N291" s="27"/>
      <c r="O291" s="27"/>
      <c r="P291" s="27"/>
      <c r="Q291" s="27"/>
      <c r="R291" s="27"/>
      <c r="S291" s="27"/>
    </row>
    <row r="292" spans="2:19" ht="10.5">
      <c r="B292" s="27"/>
      <c r="C292" s="27"/>
      <c r="D292" s="27"/>
      <c r="E292" s="27"/>
      <c r="F292" s="27"/>
      <c r="G292" s="27"/>
      <c r="H292" s="27"/>
      <c r="I292" s="27"/>
      <c r="J292" s="27"/>
      <c r="K292" s="27"/>
      <c r="L292" s="27"/>
      <c r="M292" s="27"/>
      <c r="N292" s="27"/>
      <c r="O292" s="27"/>
      <c r="P292" s="27"/>
      <c r="Q292" s="27"/>
      <c r="R292" s="27"/>
      <c r="S292" s="27"/>
    </row>
    <row r="293" spans="2:19" ht="10.5">
      <c r="B293" s="27"/>
      <c r="C293" s="27"/>
      <c r="D293" s="27"/>
      <c r="E293" s="27"/>
      <c r="F293" s="27"/>
      <c r="G293" s="27"/>
      <c r="H293" s="27"/>
      <c r="I293" s="27"/>
      <c r="J293" s="27"/>
      <c r="K293" s="27"/>
      <c r="L293" s="27"/>
      <c r="M293" s="27"/>
      <c r="N293" s="27"/>
      <c r="O293" s="27"/>
      <c r="P293" s="27"/>
      <c r="Q293" s="27"/>
      <c r="R293" s="27"/>
      <c r="S293" s="27"/>
    </row>
    <row r="294" spans="2:19" ht="10.5">
      <c r="B294" s="27"/>
      <c r="C294" s="27"/>
      <c r="D294" s="27"/>
      <c r="E294" s="27"/>
      <c r="F294" s="27"/>
      <c r="G294" s="27"/>
      <c r="H294" s="27"/>
      <c r="I294" s="27"/>
      <c r="J294" s="27"/>
      <c r="K294" s="27"/>
      <c r="L294" s="27"/>
      <c r="M294" s="27"/>
      <c r="N294" s="27"/>
      <c r="O294" s="27"/>
      <c r="P294" s="27"/>
      <c r="Q294" s="27"/>
      <c r="R294" s="27"/>
      <c r="S294" s="27"/>
    </row>
    <row r="295" spans="2:19" ht="10.5">
      <c r="B295" s="27"/>
      <c r="C295" s="27"/>
      <c r="D295" s="27"/>
      <c r="E295" s="27"/>
      <c r="F295" s="27"/>
      <c r="G295" s="27"/>
      <c r="H295" s="27"/>
      <c r="I295" s="27"/>
      <c r="J295" s="27"/>
      <c r="K295" s="27"/>
      <c r="L295" s="27"/>
      <c r="M295" s="27"/>
      <c r="N295" s="27"/>
      <c r="O295" s="27"/>
      <c r="P295" s="27"/>
      <c r="Q295" s="27"/>
      <c r="R295" s="27"/>
      <c r="S295" s="27"/>
    </row>
    <row r="296" spans="2:19" ht="10.5">
      <c r="B296" s="27"/>
      <c r="C296" s="27"/>
      <c r="D296" s="27"/>
      <c r="E296" s="27"/>
      <c r="F296" s="27"/>
      <c r="G296" s="27"/>
      <c r="H296" s="27"/>
      <c r="I296" s="27"/>
      <c r="J296" s="27"/>
      <c r="K296" s="27"/>
      <c r="L296" s="27"/>
      <c r="M296" s="27"/>
      <c r="N296" s="27"/>
      <c r="O296" s="27"/>
      <c r="P296" s="27"/>
      <c r="Q296" s="27"/>
      <c r="R296" s="27"/>
      <c r="S296" s="27"/>
    </row>
    <row r="297" spans="2:19" ht="10.5">
      <c r="B297" s="27"/>
      <c r="C297" s="27"/>
      <c r="D297" s="27"/>
      <c r="E297" s="27"/>
      <c r="F297" s="27"/>
      <c r="G297" s="27"/>
      <c r="H297" s="27"/>
      <c r="I297" s="27"/>
      <c r="J297" s="27"/>
      <c r="K297" s="27"/>
      <c r="L297" s="27"/>
      <c r="M297" s="27"/>
      <c r="N297" s="27"/>
      <c r="O297" s="27"/>
      <c r="P297" s="27"/>
      <c r="Q297" s="27"/>
      <c r="R297" s="27"/>
      <c r="S297" s="27"/>
    </row>
    <row r="298" spans="2:19" ht="10.5">
      <c r="B298" s="27"/>
      <c r="C298" s="27"/>
      <c r="D298" s="27"/>
      <c r="E298" s="27"/>
      <c r="F298" s="27"/>
      <c r="G298" s="27"/>
      <c r="H298" s="27"/>
      <c r="I298" s="27"/>
      <c r="J298" s="27"/>
      <c r="K298" s="27"/>
      <c r="L298" s="27"/>
      <c r="M298" s="27"/>
      <c r="N298" s="27"/>
      <c r="O298" s="27"/>
      <c r="P298" s="27"/>
      <c r="Q298" s="27"/>
      <c r="R298" s="27"/>
      <c r="S298" s="27"/>
    </row>
    <row r="299" spans="2:19" ht="10.5">
      <c r="B299" s="27"/>
      <c r="C299" s="27"/>
      <c r="D299" s="27"/>
      <c r="E299" s="27"/>
      <c r="F299" s="27"/>
      <c r="G299" s="27"/>
      <c r="H299" s="27"/>
      <c r="I299" s="27"/>
      <c r="J299" s="27"/>
      <c r="K299" s="27"/>
      <c r="L299" s="27"/>
      <c r="M299" s="27"/>
      <c r="N299" s="27"/>
      <c r="O299" s="27"/>
      <c r="P299" s="27"/>
      <c r="Q299" s="27"/>
      <c r="R299" s="27"/>
      <c r="S299" s="27"/>
    </row>
    <row r="300" spans="2:19" ht="10.5">
      <c r="B300" s="27"/>
      <c r="C300" s="27"/>
      <c r="D300" s="27"/>
      <c r="E300" s="27"/>
      <c r="F300" s="27"/>
      <c r="G300" s="27"/>
      <c r="H300" s="27"/>
      <c r="I300" s="27"/>
      <c r="J300" s="27"/>
      <c r="K300" s="27"/>
      <c r="L300" s="27"/>
      <c r="M300" s="27"/>
      <c r="N300" s="27"/>
      <c r="O300" s="27"/>
      <c r="P300" s="27"/>
      <c r="Q300" s="27"/>
      <c r="R300" s="27"/>
      <c r="S300" s="27"/>
    </row>
    <row r="301" spans="2:19" ht="10.5">
      <c r="B301" s="27"/>
      <c r="C301" s="27"/>
      <c r="D301" s="27"/>
      <c r="E301" s="27"/>
      <c r="F301" s="27"/>
      <c r="G301" s="27"/>
      <c r="H301" s="27"/>
      <c r="I301" s="27"/>
      <c r="J301" s="27"/>
      <c r="K301" s="27"/>
      <c r="L301" s="27"/>
      <c r="M301" s="27"/>
      <c r="N301" s="27"/>
      <c r="O301" s="27"/>
      <c r="P301" s="27"/>
      <c r="Q301" s="27"/>
      <c r="R301" s="27"/>
      <c r="S301" s="27"/>
    </row>
    <row r="302" spans="2:19" ht="10.5">
      <c r="B302" s="27"/>
      <c r="C302" s="27"/>
      <c r="D302" s="27"/>
      <c r="E302" s="27"/>
      <c r="F302" s="27"/>
      <c r="G302" s="27"/>
      <c r="H302" s="27"/>
      <c r="I302" s="27"/>
      <c r="J302" s="27"/>
      <c r="K302" s="27"/>
      <c r="L302" s="27"/>
      <c r="M302" s="27"/>
      <c r="N302" s="27"/>
      <c r="O302" s="27"/>
      <c r="P302" s="27"/>
      <c r="Q302" s="27"/>
      <c r="R302" s="27"/>
      <c r="S302" s="27"/>
    </row>
    <row r="303" spans="2:19" ht="10.5">
      <c r="B303" s="27"/>
      <c r="C303" s="27"/>
      <c r="D303" s="27"/>
      <c r="E303" s="27"/>
      <c r="F303" s="27"/>
      <c r="G303" s="27"/>
      <c r="H303" s="27"/>
      <c r="I303" s="27"/>
      <c r="J303" s="27"/>
      <c r="K303" s="27"/>
      <c r="L303" s="27"/>
      <c r="M303" s="27"/>
      <c r="N303" s="27"/>
      <c r="O303" s="27"/>
      <c r="P303" s="27"/>
      <c r="Q303" s="27"/>
      <c r="R303" s="27"/>
      <c r="S303" s="27"/>
    </row>
    <row r="304" spans="2:19" ht="10.5">
      <c r="B304" s="27"/>
      <c r="C304" s="27"/>
      <c r="D304" s="27"/>
      <c r="E304" s="27"/>
      <c r="F304" s="27"/>
      <c r="G304" s="27"/>
      <c r="H304" s="27"/>
      <c r="I304" s="27"/>
      <c r="J304" s="27"/>
      <c r="K304" s="27"/>
      <c r="L304" s="27"/>
      <c r="M304" s="27"/>
      <c r="N304" s="27"/>
      <c r="O304" s="27"/>
      <c r="P304" s="27"/>
      <c r="Q304" s="27"/>
      <c r="R304" s="27"/>
      <c r="S304" s="27"/>
    </row>
    <row r="305" spans="2:19" ht="10.5">
      <c r="B305" s="27"/>
      <c r="C305" s="27"/>
      <c r="D305" s="27"/>
      <c r="E305" s="27"/>
      <c r="F305" s="27"/>
      <c r="G305" s="27"/>
      <c r="H305" s="27"/>
      <c r="I305" s="27"/>
      <c r="J305" s="27"/>
      <c r="K305" s="27"/>
      <c r="L305" s="27"/>
      <c r="M305" s="27"/>
      <c r="N305" s="27"/>
      <c r="O305" s="27"/>
      <c r="P305" s="27"/>
      <c r="Q305" s="27"/>
      <c r="R305" s="27"/>
      <c r="S305" s="27"/>
    </row>
    <row r="306" spans="2:19" ht="10.5">
      <c r="B306" s="27"/>
      <c r="C306" s="27"/>
      <c r="D306" s="27"/>
      <c r="E306" s="27"/>
      <c r="F306" s="27"/>
      <c r="G306" s="27"/>
      <c r="H306" s="27"/>
      <c r="I306" s="27"/>
      <c r="J306" s="27"/>
      <c r="K306" s="27"/>
      <c r="L306" s="27"/>
      <c r="M306" s="27"/>
      <c r="N306" s="27"/>
      <c r="O306" s="27"/>
      <c r="P306" s="27"/>
      <c r="Q306" s="27"/>
      <c r="R306" s="27"/>
      <c r="S306" s="27"/>
    </row>
    <row r="307" spans="2:19" ht="10.5">
      <c r="B307" s="27"/>
      <c r="C307" s="27"/>
      <c r="D307" s="27"/>
      <c r="E307" s="27"/>
      <c r="F307" s="27"/>
      <c r="G307" s="27"/>
      <c r="H307" s="27"/>
      <c r="I307" s="27"/>
      <c r="J307" s="27"/>
      <c r="K307" s="27"/>
      <c r="L307" s="27"/>
      <c r="M307" s="27"/>
      <c r="N307" s="27"/>
      <c r="O307" s="27"/>
      <c r="P307" s="27"/>
      <c r="Q307" s="27"/>
      <c r="R307" s="27"/>
      <c r="S307" s="27"/>
    </row>
    <row r="308" spans="2:19" ht="10.5">
      <c r="B308" s="27"/>
      <c r="C308" s="27"/>
      <c r="D308" s="27"/>
      <c r="E308" s="27"/>
      <c r="F308" s="27"/>
      <c r="G308" s="27"/>
      <c r="H308" s="27"/>
      <c r="I308" s="27"/>
      <c r="J308" s="27"/>
      <c r="K308" s="27"/>
      <c r="L308" s="27"/>
      <c r="M308" s="27"/>
      <c r="N308" s="27"/>
      <c r="O308" s="27"/>
      <c r="P308" s="27"/>
      <c r="Q308" s="27"/>
      <c r="R308" s="27"/>
      <c r="S308" s="27"/>
    </row>
    <row r="309" spans="2:19" ht="10.5">
      <c r="B309" s="27"/>
      <c r="C309" s="27"/>
      <c r="D309" s="27"/>
      <c r="E309" s="27"/>
      <c r="F309" s="27"/>
      <c r="G309" s="27"/>
      <c r="H309" s="27"/>
      <c r="I309" s="27"/>
      <c r="J309" s="27"/>
      <c r="K309" s="27"/>
      <c r="L309" s="27"/>
      <c r="M309" s="27"/>
      <c r="N309" s="27"/>
      <c r="O309" s="27"/>
      <c r="P309" s="27"/>
      <c r="Q309" s="27"/>
      <c r="R309" s="27"/>
      <c r="S309" s="27"/>
    </row>
    <row r="310" spans="2:19" ht="10.5">
      <c r="B310" s="27"/>
      <c r="C310" s="27"/>
      <c r="D310" s="27"/>
      <c r="E310" s="27"/>
      <c r="F310" s="27"/>
      <c r="G310" s="27"/>
      <c r="H310" s="27"/>
      <c r="I310" s="27"/>
      <c r="J310" s="27"/>
      <c r="K310" s="27"/>
      <c r="L310" s="27"/>
      <c r="M310" s="27"/>
      <c r="N310" s="27"/>
      <c r="O310" s="27"/>
      <c r="P310" s="27"/>
      <c r="Q310" s="27"/>
      <c r="R310" s="27"/>
      <c r="S310" s="27"/>
    </row>
    <row r="311" spans="2:19" ht="10.5">
      <c r="B311" s="27"/>
      <c r="C311" s="27"/>
      <c r="D311" s="27"/>
      <c r="E311" s="27"/>
      <c r="F311" s="27"/>
      <c r="G311" s="27"/>
      <c r="H311" s="27"/>
      <c r="I311" s="27"/>
      <c r="J311" s="27"/>
      <c r="K311" s="27"/>
      <c r="L311" s="27"/>
      <c r="M311" s="27"/>
      <c r="N311" s="27"/>
      <c r="O311" s="27"/>
      <c r="P311" s="27"/>
      <c r="Q311" s="27"/>
      <c r="R311" s="27"/>
      <c r="S311" s="27"/>
    </row>
    <row r="312" spans="2:19" ht="10.5">
      <c r="B312" s="27"/>
      <c r="C312" s="27"/>
      <c r="D312" s="27"/>
      <c r="E312" s="27"/>
      <c r="F312" s="27"/>
      <c r="G312" s="27"/>
      <c r="H312" s="27"/>
      <c r="I312" s="27"/>
      <c r="J312" s="27"/>
      <c r="K312" s="27"/>
      <c r="L312" s="27"/>
      <c r="M312" s="27"/>
      <c r="N312" s="27"/>
      <c r="O312" s="27"/>
      <c r="P312" s="27"/>
      <c r="Q312" s="27"/>
      <c r="R312" s="27"/>
      <c r="S312" s="27"/>
    </row>
    <row r="313" spans="2:19" ht="10.5">
      <c r="B313" s="27"/>
      <c r="C313" s="27"/>
      <c r="D313" s="27"/>
      <c r="E313" s="27"/>
      <c r="F313" s="27"/>
      <c r="G313" s="27"/>
      <c r="H313" s="27"/>
      <c r="I313" s="27"/>
      <c r="J313" s="27"/>
      <c r="K313" s="27"/>
      <c r="L313" s="27"/>
      <c r="M313" s="27"/>
      <c r="N313" s="27"/>
      <c r="O313" s="27"/>
      <c r="P313" s="27"/>
      <c r="Q313" s="27"/>
      <c r="R313" s="27"/>
      <c r="S313" s="27"/>
    </row>
    <row r="314" spans="2:19" ht="10.5">
      <c r="B314" s="27"/>
      <c r="C314" s="27"/>
      <c r="D314" s="27"/>
      <c r="E314" s="27"/>
      <c r="F314" s="27"/>
      <c r="G314" s="27"/>
      <c r="H314" s="27"/>
      <c r="I314" s="27"/>
      <c r="J314" s="27"/>
      <c r="K314" s="27"/>
      <c r="L314" s="27"/>
      <c r="M314" s="27"/>
      <c r="N314" s="27"/>
      <c r="O314" s="27"/>
      <c r="P314" s="27"/>
      <c r="Q314" s="27"/>
      <c r="R314" s="27"/>
      <c r="S314" s="27"/>
    </row>
    <row r="315" spans="2:19" ht="10.5">
      <c r="B315" s="27"/>
      <c r="C315" s="27"/>
      <c r="D315" s="27"/>
      <c r="E315" s="27"/>
      <c r="F315" s="27"/>
      <c r="G315" s="27"/>
      <c r="H315" s="27"/>
      <c r="I315" s="27"/>
      <c r="J315" s="27"/>
      <c r="K315" s="27"/>
      <c r="L315" s="27"/>
      <c r="M315" s="27"/>
      <c r="N315" s="27"/>
      <c r="O315" s="27"/>
      <c r="P315" s="27"/>
      <c r="Q315" s="27"/>
      <c r="R315" s="27"/>
      <c r="S315" s="27"/>
    </row>
    <row r="316" spans="2:19" ht="10.5">
      <c r="B316" s="27"/>
      <c r="C316" s="27"/>
      <c r="D316" s="27"/>
      <c r="E316" s="27"/>
      <c r="F316" s="27"/>
      <c r="G316" s="27"/>
      <c r="H316" s="27"/>
      <c r="I316" s="27"/>
      <c r="J316" s="27"/>
      <c r="K316" s="27"/>
      <c r="L316" s="27"/>
      <c r="M316" s="27"/>
      <c r="N316" s="27"/>
      <c r="O316" s="27"/>
      <c r="P316" s="27"/>
      <c r="Q316" s="27"/>
      <c r="R316" s="27"/>
      <c r="S316" s="27"/>
    </row>
  </sheetData>
  <sheetProtection password="CCB6" sheet="1" objects="1" scenarios="1"/>
  <mergeCells count="9">
    <mergeCell ref="O2:P2"/>
    <mergeCell ref="L4:M4"/>
    <mergeCell ref="P12:Q12"/>
    <mergeCell ref="H12:J12"/>
    <mergeCell ref="N12:O12"/>
    <mergeCell ref="H7:J7"/>
    <mergeCell ref="H8:J8"/>
    <mergeCell ref="H9:J9"/>
    <mergeCell ref="L12:M12"/>
  </mergeCells>
  <printOptions/>
  <pageMargins left="0.75" right="0.71" top="0.45" bottom="0.35" header="0.45" footer="0.36"/>
  <pageSetup firstPageNumber="1" useFirstPageNumber="1" horizontalDpi="300" verticalDpi="300" orientation="landscape" paperSize="9" r:id="rId3"/>
  <headerFooter alignWithMargins="0">
    <oddFooter>&amp;C&amp;A&amp;RPagina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E188"/>
  <sheetViews>
    <sheetView zoomScale="90" zoomScaleNormal="90" zoomScalePageLayoutView="0" workbookViewId="0" topLeftCell="A1">
      <selection activeCell="A1" sqref="A1"/>
    </sheetView>
  </sheetViews>
  <sheetFormatPr defaultColWidth="19.7109375" defaultRowHeight="12.75"/>
  <cols>
    <col min="1" max="1" width="5.8515625" style="29" customWidth="1"/>
    <col min="2" max="3" width="10.28125" style="159" customWidth="1"/>
    <col min="4" max="4" width="16.57421875" style="5" customWidth="1"/>
    <col min="5" max="5" width="9.28125" style="301" customWidth="1"/>
    <col min="6" max="6" width="9.28125" style="273" customWidth="1"/>
    <col min="7" max="7" width="8.8515625" style="268" customWidth="1"/>
    <col min="8" max="8" width="7.8515625" style="273" customWidth="1"/>
    <col min="9" max="9" width="8.140625" style="273" customWidth="1"/>
    <col min="10" max="10" width="7.7109375" style="303" customWidth="1"/>
    <col min="11" max="11" width="19.7109375" style="270" customWidth="1"/>
    <col min="12" max="12" width="23.28125" style="271" customWidth="1"/>
    <col min="13" max="13" width="7.57421875" style="271" customWidth="1"/>
    <col min="14" max="14" width="7.7109375" style="268" customWidth="1"/>
    <col min="15" max="15" width="7.421875" style="268" customWidth="1"/>
    <col min="16" max="16" width="7.57421875" style="268" customWidth="1"/>
    <col min="17" max="17" width="10.00390625" style="268" customWidth="1"/>
    <col min="18" max="18" width="8.140625" style="268" customWidth="1"/>
    <col min="19" max="19" width="8.28125" style="268" customWidth="1"/>
    <col min="20" max="20" width="7.421875" style="268" customWidth="1"/>
    <col min="21" max="21" width="4.140625" style="268" customWidth="1"/>
    <col min="22" max="22" width="10.57421875" style="268" customWidth="1"/>
    <col min="23" max="23" width="9.140625" style="268" customWidth="1"/>
    <col min="24" max="24" width="8.421875" style="268" customWidth="1"/>
    <col min="25" max="25" width="7.8515625" style="268" customWidth="1"/>
    <col min="26" max="26" width="8.8515625" style="268" customWidth="1"/>
    <col min="27" max="81" width="19.7109375" style="268" customWidth="1"/>
    <col min="82" max="16384" width="19.7109375" style="273" customWidth="1"/>
  </cols>
  <sheetData>
    <row r="1" spans="1:13" s="268" customFormat="1" ht="10.5">
      <c r="A1" s="29"/>
      <c r="B1" s="2" t="s">
        <v>27</v>
      </c>
      <c r="C1" s="2"/>
      <c r="D1" s="27"/>
      <c r="E1" s="2"/>
      <c r="F1" s="2" t="s">
        <v>402</v>
      </c>
      <c r="J1" s="269"/>
      <c r="K1" s="270"/>
      <c r="L1" s="271"/>
      <c r="M1" s="271"/>
    </row>
    <row r="2" spans="2:13" ht="12.75" customHeight="1">
      <c r="B2" s="3" t="s">
        <v>168</v>
      </c>
      <c r="C2" s="432">
        <f>'saldo geit'!C2</f>
        <v>0</v>
      </c>
      <c r="D2" s="273"/>
      <c r="E2" s="272" t="str">
        <f>Bedrijfsgegevens!D2</f>
        <v>Jaar</v>
      </c>
      <c r="F2" s="7">
        <f>Bedrijfsgegevens!E2</f>
        <v>0</v>
      </c>
      <c r="G2" s="159" t="s">
        <v>336</v>
      </c>
      <c r="H2" s="334">
        <f>Bedrijfsgegevens!G2</f>
        <v>41452.487688657406</v>
      </c>
      <c r="I2" s="159"/>
      <c r="J2" s="159"/>
      <c r="L2" s="270"/>
      <c r="M2" s="268"/>
    </row>
    <row r="3" spans="2:18" ht="10.5">
      <c r="B3" s="273"/>
      <c r="D3" s="159"/>
      <c r="E3" s="274"/>
      <c r="F3" s="8" t="s">
        <v>340</v>
      </c>
      <c r="G3" s="275">
        <f>Bedrijfsgegevens!F3</f>
        <v>0</v>
      </c>
      <c r="H3" s="275"/>
      <c r="I3" s="275"/>
      <c r="J3" s="275"/>
      <c r="L3" s="270"/>
      <c r="N3" s="271"/>
      <c r="O3" s="271"/>
      <c r="P3" s="270"/>
      <c r="Q3" s="271"/>
      <c r="R3" s="271"/>
    </row>
    <row r="4" spans="1:13" ht="10.5">
      <c r="A4" s="276"/>
      <c r="B4" s="277" t="s">
        <v>128</v>
      </c>
      <c r="C4" s="277"/>
      <c r="D4" s="278"/>
      <c r="E4" s="274"/>
      <c r="F4" s="159"/>
      <c r="G4" s="279"/>
      <c r="H4" s="279"/>
      <c r="I4" s="279"/>
      <c r="J4" s="279"/>
      <c r="K4" s="268"/>
      <c r="L4" s="268"/>
      <c r="M4" s="268"/>
    </row>
    <row r="5" spans="1:81" s="159" customFormat="1" ht="12" customHeight="1">
      <c r="A5" s="29"/>
      <c r="E5" s="486" t="s">
        <v>130</v>
      </c>
      <c r="F5" s="486"/>
      <c r="G5" s="486" t="s">
        <v>339</v>
      </c>
      <c r="H5" s="486"/>
      <c r="I5" s="486" t="s">
        <v>131</v>
      </c>
      <c r="J5" s="486"/>
      <c r="K5" s="270"/>
      <c r="L5" s="271"/>
      <c r="M5" s="271"/>
      <c r="N5" s="271"/>
      <c r="O5" s="271"/>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row>
    <row r="6" spans="1:81" s="159" customFormat="1" ht="20.25" customHeight="1">
      <c r="A6" s="29"/>
      <c r="B6" s="280" t="s">
        <v>129</v>
      </c>
      <c r="C6" s="280"/>
      <c r="E6" s="281" t="s">
        <v>132</v>
      </c>
      <c r="F6" s="281" t="s">
        <v>133</v>
      </c>
      <c r="G6" s="282" t="s">
        <v>33</v>
      </c>
      <c r="H6" s="283" t="s">
        <v>45</v>
      </c>
      <c r="I6" s="282" t="s">
        <v>134</v>
      </c>
      <c r="J6" s="284" t="s">
        <v>169</v>
      </c>
      <c r="K6" s="271"/>
      <c r="L6" s="271"/>
      <c r="M6" s="271"/>
      <c r="N6" s="271"/>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row>
    <row r="7" spans="1:12" s="268" customFormat="1" ht="12.75" customHeight="1">
      <c r="A7" s="29"/>
      <c r="B7" s="378" t="s">
        <v>135</v>
      </c>
      <c r="C7" s="159"/>
      <c r="D7" s="159"/>
      <c r="E7" s="417"/>
      <c r="F7" s="418"/>
      <c r="G7" s="419"/>
      <c r="H7" s="420">
        <f>F7*G7/100</f>
        <v>0</v>
      </c>
      <c r="I7" s="421"/>
      <c r="J7" s="422"/>
      <c r="K7" s="271"/>
      <c r="L7" s="271"/>
    </row>
    <row r="8" spans="1:12" s="268" customFormat="1" ht="12.75" customHeight="1">
      <c r="A8" s="29"/>
      <c r="B8" s="378" t="s">
        <v>136</v>
      </c>
      <c r="C8" s="159"/>
      <c r="D8" s="159"/>
      <c r="E8" s="417"/>
      <c r="F8" s="423"/>
      <c r="G8" s="419"/>
      <c r="H8" s="424">
        <f>F8*G8/100</f>
        <v>0</v>
      </c>
      <c r="I8" s="421"/>
      <c r="J8" s="422"/>
      <c r="K8" s="270"/>
      <c r="L8" s="271"/>
    </row>
    <row r="9" spans="1:12" s="268" customFormat="1" ht="12.75" customHeight="1">
      <c r="A9" s="29"/>
      <c r="B9" s="378" t="s">
        <v>137</v>
      </c>
      <c r="C9" s="159"/>
      <c r="D9" s="159"/>
      <c r="E9" s="417"/>
      <c r="F9" s="423"/>
      <c r="G9" s="419"/>
      <c r="H9" s="424">
        <f>F9*G9/100</f>
        <v>0</v>
      </c>
      <c r="I9" s="421"/>
      <c r="J9" s="422"/>
      <c r="K9" s="271"/>
      <c r="L9" s="271"/>
    </row>
    <row r="10" spans="1:12" s="268" customFormat="1" ht="12.75" customHeight="1">
      <c r="A10" s="29"/>
      <c r="B10" s="378" t="s">
        <v>138</v>
      </c>
      <c r="C10" s="159"/>
      <c r="D10" s="159"/>
      <c r="E10" s="425"/>
      <c r="F10" s="426"/>
      <c r="G10" s="427"/>
      <c r="H10" s="428">
        <f>F10*G10/100</f>
        <v>0</v>
      </c>
      <c r="I10" s="429"/>
      <c r="J10" s="425"/>
      <c r="K10" s="271"/>
      <c r="L10" s="271"/>
    </row>
    <row r="11" spans="1:12" s="268" customFormat="1" ht="12.75" customHeight="1">
      <c r="A11" s="29"/>
      <c r="B11" s="285" t="s">
        <v>139</v>
      </c>
      <c r="C11" s="285"/>
      <c r="D11" s="159"/>
      <c r="E11" s="286">
        <f>SUM(E7:E10)</f>
        <v>0</v>
      </c>
      <c r="F11" s="286">
        <f>SUM(F7:F10)</f>
        <v>0</v>
      </c>
      <c r="G11" s="287"/>
      <c r="H11" s="288">
        <f>SUM(H7:H10)</f>
        <v>0</v>
      </c>
      <c r="I11" s="288">
        <f>SUM(I7:I10)</f>
        <v>0</v>
      </c>
      <c r="J11" s="288">
        <f>SUM(J7:J10)</f>
        <v>0</v>
      </c>
      <c r="K11" s="271"/>
      <c r="L11" s="271"/>
    </row>
    <row r="12" spans="1:12" s="268" customFormat="1" ht="12.75" customHeight="1">
      <c r="A12" s="29"/>
      <c r="B12" s="159"/>
      <c r="C12" s="159"/>
      <c r="D12" s="289" t="s">
        <v>80</v>
      </c>
      <c r="E12" s="430" t="e">
        <f>H11/F11*100</f>
        <v>#DIV/0!</v>
      </c>
      <c r="F12" s="286"/>
      <c r="G12" s="286"/>
      <c r="H12" s="286"/>
      <c r="I12" s="290" t="s">
        <v>140</v>
      </c>
      <c r="J12" s="431" t="e">
        <f>I11/E11*100</f>
        <v>#DIV/0!</v>
      </c>
      <c r="K12" s="271" t="s">
        <v>367</v>
      </c>
      <c r="L12" s="271"/>
    </row>
    <row r="13" spans="1:12" s="268" customFormat="1" ht="10.5">
      <c r="A13" s="29"/>
      <c r="B13" s="6"/>
      <c r="C13" s="6"/>
      <c r="D13" s="159"/>
      <c r="E13" s="6"/>
      <c r="F13" s="6"/>
      <c r="G13" s="286"/>
      <c r="H13" s="286"/>
      <c r="I13" s="286"/>
      <c r="J13" s="286"/>
      <c r="K13" s="271" t="s">
        <v>368</v>
      </c>
      <c r="L13" s="271"/>
    </row>
    <row r="14" spans="1:12" s="268" customFormat="1" ht="10.5">
      <c r="A14" s="29"/>
      <c r="B14" s="280" t="s">
        <v>141</v>
      </c>
      <c r="C14" s="280"/>
      <c r="D14" s="159"/>
      <c r="E14" s="487" t="s">
        <v>142</v>
      </c>
      <c r="F14" s="487"/>
      <c r="G14" s="488"/>
      <c r="H14" s="489" t="s">
        <v>143</v>
      </c>
      <c r="I14" s="487"/>
      <c r="J14" s="487"/>
      <c r="K14" s="271"/>
      <c r="L14" s="271"/>
    </row>
    <row r="15" spans="1:12" s="268" customFormat="1" ht="12.75" customHeight="1">
      <c r="A15" s="29"/>
      <c r="B15" s="291" t="s">
        <v>366</v>
      </c>
      <c r="C15" s="291"/>
      <c r="D15" s="159"/>
      <c r="E15" s="292" t="s">
        <v>144</v>
      </c>
      <c r="F15" s="292" t="s">
        <v>33</v>
      </c>
      <c r="G15" s="293" t="s">
        <v>45</v>
      </c>
      <c r="H15" s="292" t="s">
        <v>145</v>
      </c>
      <c r="I15" s="294" t="s">
        <v>146</v>
      </c>
      <c r="J15" s="294" t="s">
        <v>45</v>
      </c>
      <c r="K15" s="271"/>
      <c r="L15" s="271"/>
    </row>
    <row r="16" spans="1:12" s="268" customFormat="1" ht="12.75" customHeight="1">
      <c r="A16" s="29"/>
      <c r="B16" s="295" t="s">
        <v>147</v>
      </c>
      <c r="C16" s="159"/>
      <c r="D16" s="159"/>
      <c r="E16" s="379"/>
      <c r="F16" s="380"/>
      <c r="G16" s="288">
        <f>F16*E16/100</f>
        <v>0</v>
      </c>
      <c r="H16" s="379"/>
      <c r="I16" s="380"/>
      <c r="J16" s="288">
        <f>I16*H16/100</f>
        <v>0</v>
      </c>
      <c r="K16" s="271"/>
      <c r="L16" s="271"/>
    </row>
    <row r="17" spans="1:13" ht="7.5" customHeight="1">
      <c r="A17" s="276"/>
      <c r="B17" s="296"/>
      <c r="C17" s="296"/>
      <c r="D17" s="159"/>
      <c r="E17" s="274"/>
      <c r="F17" s="159"/>
      <c r="G17" s="159"/>
      <c r="H17" s="159"/>
      <c r="I17" s="159"/>
      <c r="J17" s="159"/>
      <c r="K17" s="268"/>
      <c r="L17" s="268"/>
      <c r="M17" s="268"/>
    </row>
    <row r="18" spans="1:13" ht="12.75" customHeight="1">
      <c r="A18" s="276"/>
      <c r="B18" s="272" t="s">
        <v>148</v>
      </c>
      <c r="C18" s="272"/>
      <c r="D18" s="159"/>
      <c r="E18" s="159"/>
      <c r="F18" s="288" t="e">
        <f>'niet toeger.kosten'!K44</f>
        <v>#DIV/0!</v>
      </c>
      <c r="G18" s="159"/>
      <c r="H18" s="159"/>
      <c r="I18" s="159"/>
      <c r="J18" s="297"/>
      <c r="K18" s="268"/>
      <c r="M18" s="268"/>
    </row>
    <row r="19" spans="1:13" ht="12.75" customHeight="1">
      <c r="A19" s="276"/>
      <c r="B19" s="445" t="s">
        <v>149</v>
      </c>
      <c r="D19" s="159"/>
      <c r="E19" s="159"/>
      <c r="F19" s="298">
        <f>'niet toeger.kosten'!K37+'niet toeger.kosten'!K38+'niet toeger.kosten'!K39</f>
        <v>0</v>
      </c>
      <c r="G19" s="159"/>
      <c r="H19" s="159"/>
      <c r="I19" s="159"/>
      <c r="J19" s="299"/>
      <c r="K19" s="268"/>
      <c r="M19" s="268"/>
    </row>
    <row r="20" spans="1:13" ht="12.75" customHeight="1">
      <c r="A20" s="276"/>
      <c r="B20" s="272" t="s">
        <v>150</v>
      </c>
      <c r="C20" s="272"/>
      <c r="D20" s="159"/>
      <c r="E20" s="159"/>
      <c r="F20" s="288" t="e">
        <f>F19+F18</f>
        <v>#DIV/0!</v>
      </c>
      <c r="G20" s="159"/>
      <c r="H20" s="159"/>
      <c r="I20" s="159"/>
      <c r="J20" s="299"/>
      <c r="K20" s="268"/>
      <c r="L20" s="268"/>
      <c r="M20" s="268"/>
    </row>
    <row r="21" spans="1:13" ht="12.75" customHeight="1">
      <c r="A21" s="276"/>
      <c r="B21" s="445" t="s">
        <v>151</v>
      </c>
      <c r="D21" s="159"/>
      <c r="E21" s="288">
        <f>'niet toeger.kosten'!M43</f>
        <v>0</v>
      </c>
      <c r="F21" s="159"/>
      <c r="G21" s="159"/>
      <c r="H21" s="159"/>
      <c r="I21" s="159"/>
      <c r="J21" s="299"/>
      <c r="K21" s="271"/>
      <c r="L21" s="268"/>
      <c r="M21" s="268"/>
    </row>
    <row r="22" spans="1:13" ht="12.75" customHeight="1">
      <c r="A22" s="276"/>
      <c r="B22" s="445" t="s">
        <v>395</v>
      </c>
      <c r="D22" s="159"/>
      <c r="E22" s="288">
        <f>(H11+G16+J16)</f>
        <v>0</v>
      </c>
      <c r="F22" s="159"/>
      <c r="G22" s="159"/>
      <c r="H22" s="159"/>
      <c r="I22" s="159"/>
      <c r="J22" s="299"/>
      <c r="K22" s="268"/>
      <c r="L22" s="268"/>
      <c r="M22" s="268"/>
    </row>
    <row r="23" spans="1:13" ht="12.75" customHeight="1">
      <c r="A23" s="276"/>
      <c r="D23" s="4" t="s">
        <v>379</v>
      </c>
      <c r="E23" s="274"/>
      <c r="F23" s="298">
        <f>E21-E22</f>
        <v>0</v>
      </c>
      <c r="G23" s="159"/>
      <c r="H23" s="159"/>
      <c r="I23" s="159"/>
      <c r="J23" s="299"/>
      <c r="K23" s="300"/>
      <c r="L23" s="268"/>
      <c r="M23" s="268"/>
    </row>
    <row r="24" spans="1:13" ht="12.75" customHeight="1">
      <c r="A24" s="276"/>
      <c r="B24" s="272" t="s">
        <v>152</v>
      </c>
      <c r="C24" s="272"/>
      <c r="D24" s="159"/>
      <c r="E24" s="159"/>
      <c r="F24" s="288" t="e">
        <f>F20+F23</f>
        <v>#DIV/0!</v>
      </c>
      <c r="G24" s="159"/>
      <c r="H24" s="159"/>
      <c r="I24" s="159"/>
      <c r="J24" s="299"/>
      <c r="K24" s="268"/>
      <c r="L24" s="268"/>
      <c r="M24" s="268"/>
    </row>
    <row r="25" spans="1:13" ht="7.5" customHeight="1">
      <c r="A25" s="276"/>
      <c r="D25" s="159"/>
      <c r="E25" s="159"/>
      <c r="F25" s="274"/>
      <c r="G25" s="159"/>
      <c r="H25" s="159"/>
      <c r="I25" s="159"/>
      <c r="J25" s="299"/>
      <c r="K25" s="268"/>
      <c r="L25" s="268"/>
      <c r="M25" s="268"/>
    </row>
    <row r="26" spans="1:13" ht="12.75" customHeight="1">
      <c r="A26" s="276"/>
      <c r="B26" s="445" t="s">
        <v>153</v>
      </c>
      <c r="D26" s="159"/>
      <c r="E26" s="288">
        <f>'niet toeger.kosten'!K36</f>
        <v>0</v>
      </c>
      <c r="F26" s="278"/>
      <c r="G26" s="159"/>
      <c r="H26" s="159"/>
      <c r="I26" s="159"/>
      <c r="J26" s="299"/>
      <c r="K26" s="300"/>
      <c r="L26" s="268"/>
      <c r="M26" s="268"/>
    </row>
    <row r="27" spans="2:13" ht="12.75" customHeight="1">
      <c r="B27" s="272" t="s">
        <v>154</v>
      </c>
      <c r="C27" s="272"/>
      <c r="D27" s="159"/>
      <c r="E27" s="274"/>
      <c r="F27" s="288" t="e">
        <f>F24+E26</f>
        <v>#DIV/0!</v>
      </c>
      <c r="G27" s="159"/>
      <c r="H27" s="159"/>
      <c r="I27" s="159"/>
      <c r="J27" s="299"/>
      <c r="K27" s="268"/>
      <c r="L27" s="268"/>
      <c r="M27" s="268"/>
    </row>
    <row r="28" spans="1:13" ht="7.5" customHeight="1">
      <c r="A28" s="276"/>
      <c r="D28" s="159"/>
      <c r="F28" s="159"/>
      <c r="G28" s="159"/>
      <c r="H28" s="159"/>
      <c r="I28" s="159"/>
      <c r="J28" s="299"/>
      <c r="K28" s="268"/>
      <c r="L28" s="268"/>
      <c r="M28" s="268"/>
    </row>
    <row r="29" spans="1:13" ht="12.75" customHeight="1">
      <c r="A29" s="276"/>
      <c r="B29" s="445" t="s">
        <v>155</v>
      </c>
      <c r="D29" s="159"/>
      <c r="E29" s="302"/>
      <c r="F29" s="159"/>
      <c r="G29" s="159"/>
      <c r="I29" s="8" t="s">
        <v>652</v>
      </c>
      <c r="J29" s="302"/>
      <c r="K29" s="268"/>
      <c r="L29" s="268"/>
      <c r="M29" s="268"/>
    </row>
    <row r="30" spans="1:13" ht="12.75" customHeight="1">
      <c r="A30" s="276"/>
      <c r="B30" s="445" t="s">
        <v>156</v>
      </c>
      <c r="D30" s="159"/>
      <c r="E30" s="302"/>
      <c r="F30" s="159"/>
      <c r="G30" s="159"/>
      <c r="H30" s="159"/>
      <c r="I30" s="8" t="s">
        <v>653</v>
      </c>
      <c r="J30" s="302"/>
      <c r="K30" s="300"/>
      <c r="L30" s="268"/>
      <c r="M30" s="268"/>
    </row>
    <row r="31" spans="1:13" ht="12.75" customHeight="1">
      <c r="A31" s="276"/>
      <c r="D31" s="8" t="s">
        <v>362</v>
      </c>
      <c r="E31" s="274"/>
      <c r="F31" s="298">
        <f>E29+E30</f>
        <v>0</v>
      </c>
      <c r="G31" s="159"/>
      <c r="H31" s="159"/>
      <c r="I31" s="8" t="s">
        <v>654</v>
      </c>
      <c r="J31" s="302"/>
      <c r="K31" s="300"/>
      <c r="L31" s="268"/>
      <c r="M31" s="268"/>
    </row>
    <row r="32" spans="2:13" ht="12.75" customHeight="1">
      <c r="B32" s="272" t="s">
        <v>157</v>
      </c>
      <c r="C32" s="272"/>
      <c r="D32" s="159"/>
      <c r="E32" s="274"/>
      <c r="F32" s="288" t="e">
        <f>F27+F31</f>
        <v>#DIV/0!</v>
      </c>
      <c r="G32" s="159"/>
      <c r="H32" s="159"/>
      <c r="I32" s="159"/>
      <c r="J32" s="299"/>
      <c r="K32" s="268"/>
      <c r="L32" s="268"/>
      <c r="M32" s="268"/>
    </row>
    <row r="33" spans="1:13" ht="7.5" customHeight="1">
      <c r="A33" s="276"/>
      <c r="D33" s="159"/>
      <c r="F33" s="159"/>
      <c r="G33" s="159"/>
      <c r="H33" s="159"/>
      <c r="I33" s="159"/>
      <c r="J33" s="299"/>
      <c r="K33" s="268"/>
      <c r="L33" s="268"/>
      <c r="M33" s="268"/>
    </row>
    <row r="34" spans="1:16" ht="12.75" customHeight="1">
      <c r="A34" s="276"/>
      <c r="B34" s="445" t="s">
        <v>364</v>
      </c>
      <c r="D34" s="159"/>
      <c r="E34" s="302"/>
      <c r="F34" s="278"/>
      <c r="G34" s="159"/>
      <c r="H34" s="159"/>
      <c r="I34" s="159"/>
      <c r="J34" s="299"/>
      <c r="K34" s="269"/>
      <c r="N34" s="270"/>
      <c r="O34" s="271"/>
      <c r="P34" s="271"/>
    </row>
    <row r="35" spans="1:13" ht="12.75" customHeight="1">
      <c r="A35" s="276"/>
      <c r="B35" s="445" t="s">
        <v>158</v>
      </c>
      <c r="D35" s="159"/>
      <c r="E35" s="452" t="e">
        <f>F66</f>
        <v>#DIV/0!</v>
      </c>
      <c r="F35" s="159"/>
      <c r="G35" s="159"/>
      <c r="H35" s="159"/>
      <c r="I35" s="159"/>
      <c r="J35" s="299"/>
      <c r="K35" s="268"/>
      <c r="L35" s="268"/>
      <c r="M35" s="268"/>
    </row>
    <row r="36" spans="1:13" ht="12.75" customHeight="1">
      <c r="A36" s="276"/>
      <c r="B36" s="445" t="s">
        <v>159</v>
      </c>
      <c r="D36" s="159"/>
      <c r="E36" s="302"/>
      <c r="F36" s="159"/>
      <c r="G36" s="159"/>
      <c r="H36" s="159"/>
      <c r="I36" s="159"/>
      <c r="J36" s="299"/>
      <c r="K36" s="269"/>
      <c r="L36" s="268"/>
      <c r="M36" s="268"/>
    </row>
    <row r="37" spans="1:16" ht="12.75" customHeight="1">
      <c r="A37" s="276"/>
      <c r="D37" s="8" t="s">
        <v>363</v>
      </c>
      <c r="E37" s="274"/>
      <c r="F37" s="298" t="e">
        <f>E34+E35+E36</f>
        <v>#DIV/0!</v>
      </c>
      <c r="G37" s="159"/>
      <c r="H37" s="159"/>
      <c r="I37" s="159"/>
      <c r="J37" s="299"/>
      <c r="K37" s="269"/>
      <c r="N37" s="270"/>
      <c r="O37" s="271"/>
      <c r="P37" s="271"/>
    </row>
    <row r="38" spans="2:16" ht="12.75" customHeight="1">
      <c r="B38" s="272" t="s">
        <v>160</v>
      </c>
      <c r="C38" s="272"/>
      <c r="D38" s="159"/>
      <c r="E38" s="274"/>
      <c r="F38" s="288" t="e">
        <f>F32-F37</f>
        <v>#DIV/0!</v>
      </c>
      <c r="G38" s="159"/>
      <c r="H38" s="159"/>
      <c r="I38" s="159"/>
      <c r="J38" s="299"/>
      <c r="K38" s="271"/>
      <c r="N38" s="270"/>
      <c r="O38" s="271"/>
      <c r="P38" s="271"/>
    </row>
    <row r="39" spans="1:16" ht="7.5" customHeight="1">
      <c r="A39" s="276"/>
      <c r="D39" s="159"/>
      <c r="E39" s="274"/>
      <c r="F39" s="159"/>
      <c r="G39" s="159"/>
      <c r="H39" s="159"/>
      <c r="I39" s="159"/>
      <c r="J39" s="299"/>
      <c r="K39" s="269"/>
      <c r="N39" s="270"/>
      <c r="O39" s="271"/>
      <c r="P39" s="271"/>
    </row>
    <row r="40" spans="1:16" ht="12.75" customHeight="1">
      <c r="A40" s="276"/>
      <c r="B40" s="445" t="s">
        <v>161</v>
      </c>
      <c r="D40" s="159"/>
      <c r="E40" s="288" t="e">
        <f>'niet toeger.kosten'!O43</f>
        <v>#VALUE!</v>
      </c>
      <c r="F40" s="298"/>
      <c r="G40" s="159"/>
      <c r="H40" s="159"/>
      <c r="I40" s="159"/>
      <c r="J40" s="299"/>
      <c r="K40" s="269"/>
      <c r="N40" s="270"/>
      <c r="O40" s="271"/>
      <c r="P40" s="271"/>
    </row>
    <row r="41" spans="2:16" ht="12.75" customHeight="1">
      <c r="B41" s="272" t="s">
        <v>162</v>
      </c>
      <c r="C41" s="272"/>
      <c r="D41" s="159"/>
      <c r="E41" s="274"/>
      <c r="F41" s="288" t="e">
        <f>F38+E40</f>
        <v>#DIV/0!</v>
      </c>
      <c r="G41" s="159"/>
      <c r="H41" s="159"/>
      <c r="I41" s="159"/>
      <c r="J41" s="299"/>
      <c r="K41" s="271"/>
      <c r="N41" s="270"/>
      <c r="O41" s="271"/>
      <c r="P41" s="271"/>
    </row>
    <row r="42" spans="1:16" ht="7.5" customHeight="1">
      <c r="A42" s="276"/>
      <c r="D42" s="159"/>
      <c r="E42" s="274"/>
      <c r="F42" s="159"/>
      <c r="G42" s="159"/>
      <c r="H42" s="159"/>
      <c r="I42" s="159"/>
      <c r="J42" s="299"/>
      <c r="K42" s="271"/>
      <c r="N42" s="270"/>
      <c r="O42" s="271"/>
      <c r="P42" s="271"/>
    </row>
    <row r="43" spans="1:16" ht="12.75" customHeight="1">
      <c r="A43" s="276"/>
      <c r="B43" s="445" t="s">
        <v>163</v>
      </c>
      <c r="D43" s="159"/>
      <c r="E43" s="288">
        <v>0</v>
      </c>
      <c r="F43" s="159"/>
      <c r="G43" s="159"/>
      <c r="H43" s="159"/>
      <c r="I43" s="159"/>
      <c r="J43" s="299"/>
      <c r="K43" s="269"/>
      <c r="N43" s="270"/>
      <c r="O43" s="271"/>
      <c r="P43" s="271"/>
    </row>
    <row r="44" spans="1:16" ht="12.75" customHeight="1">
      <c r="A44" s="276"/>
      <c r="B44" s="445" t="s">
        <v>164</v>
      </c>
      <c r="D44" s="159"/>
      <c r="E44" s="288" t="e">
        <f>'niet toeger.kosten'!O32</f>
        <v>#VALUE!</v>
      </c>
      <c r="F44" s="159"/>
      <c r="G44" s="159"/>
      <c r="H44" s="159"/>
      <c r="I44" s="159"/>
      <c r="J44" s="299"/>
      <c r="K44" s="271"/>
      <c r="N44" s="270"/>
      <c r="O44" s="271"/>
      <c r="P44" s="271"/>
    </row>
    <row r="45" spans="1:16" ht="12.75" customHeight="1">
      <c r="A45" s="276"/>
      <c r="B45" s="445" t="s">
        <v>394</v>
      </c>
      <c r="D45" s="159"/>
      <c r="E45" s="288">
        <f>'saldo geit'!L15</f>
        <v>0</v>
      </c>
      <c r="F45" s="159"/>
      <c r="G45" s="159"/>
      <c r="H45" s="159"/>
      <c r="I45" s="159"/>
      <c r="J45" s="299"/>
      <c r="K45" s="271"/>
      <c r="N45" s="270"/>
      <c r="O45" s="271"/>
      <c r="P45" s="271"/>
    </row>
    <row r="46" spans="1:16" ht="12.75" customHeight="1">
      <c r="A46" s="276"/>
      <c r="B46" s="445" t="s">
        <v>165</v>
      </c>
      <c r="D46" s="159"/>
      <c r="E46" s="302"/>
      <c r="F46" s="278"/>
      <c r="G46" s="159"/>
      <c r="H46" s="159"/>
      <c r="I46" s="159"/>
      <c r="J46" s="299"/>
      <c r="K46" s="269"/>
      <c r="N46" s="270"/>
      <c r="O46" s="271"/>
      <c r="P46" s="271"/>
    </row>
    <row r="47" spans="1:16" ht="12.75" customHeight="1">
      <c r="A47" s="276"/>
      <c r="D47" s="8" t="s">
        <v>441</v>
      </c>
      <c r="E47" s="274"/>
      <c r="F47" s="298" t="e">
        <f>E43+E44+E45+E46</f>
        <v>#VALUE!</v>
      </c>
      <c r="G47" s="159"/>
      <c r="H47" s="159"/>
      <c r="I47" s="159"/>
      <c r="J47" s="299"/>
      <c r="K47" s="269"/>
      <c r="N47" s="270"/>
      <c r="O47" s="271"/>
      <c r="P47" s="271"/>
    </row>
    <row r="48" spans="2:16" ht="12.75" customHeight="1">
      <c r="B48" s="272" t="s">
        <v>166</v>
      </c>
      <c r="C48" s="272"/>
      <c r="D48" s="159"/>
      <c r="E48" s="274"/>
      <c r="F48" s="288" t="e">
        <f>F41-F47</f>
        <v>#DIV/0!</v>
      </c>
      <c r="G48" s="159"/>
      <c r="H48" s="159"/>
      <c r="I48" s="159"/>
      <c r="J48" s="299"/>
      <c r="K48" s="269"/>
      <c r="N48" s="270"/>
      <c r="O48" s="271"/>
      <c r="P48" s="271"/>
    </row>
    <row r="49" spans="1:16" ht="7.5" customHeight="1">
      <c r="A49" s="276"/>
      <c r="D49" s="159"/>
      <c r="E49" s="274"/>
      <c r="F49" s="159"/>
      <c r="G49" s="159"/>
      <c r="H49" s="159"/>
      <c r="I49" s="159"/>
      <c r="J49" s="299"/>
      <c r="K49" s="269"/>
      <c r="N49" s="270"/>
      <c r="O49" s="271"/>
      <c r="P49" s="271"/>
    </row>
    <row r="50" spans="1:16" ht="12.75" customHeight="1">
      <c r="A50" s="276"/>
      <c r="B50" s="445" t="s">
        <v>167</v>
      </c>
      <c r="D50" s="159"/>
      <c r="E50" s="288">
        <f>I11+J11</f>
        <v>0</v>
      </c>
      <c r="F50" s="298"/>
      <c r="G50" s="159"/>
      <c r="H50" s="159"/>
      <c r="I50" s="159"/>
      <c r="J50" s="299"/>
      <c r="K50" s="269"/>
      <c r="N50" s="270"/>
      <c r="O50" s="271"/>
      <c r="P50" s="271"/>
    </row>
    <row r="51" spans="2:15" ht="12.75" customHeight="1">
      <c r="B51" s="272" t="s">
        <v>365</v>
      </c>
      <c r="C51" s="272"/>
      <c r="D51" s="159"/>
      <c r="E51" s="274"/>
      <c r="F51" s="288" t="e">
        <f>F48-E50</f>
        <v>#DIV/0!</v>
      </c>
      <c r="G51" s="159"/>
      <c r="H51" s="159"/>
      <c r="I51" s="159"/>
      <c r="J51" s="299"/>
      <c r="K51" s="271"/>
      <c r="N51" s="271"/>
      <c r="O51" s="271"/>
    </row>
    <row r="52" spans="1:82" s="159" customFormat="1" ht="15" customHeight="1">
      <c r="A52" s="268"/>
      <c r="B52" s="446" t="s">
        <v>443</v>
      </c>
      <c r="C52" s="446" t="s">
        <v>443</v>
      </c>
      <c r="D52" s="446" t="s">
        <v>443</v>
      </c>
      <c r="E52" s="446" t="s">
        <v>443</v>
      </c>
      <c r="F52" s="446" t="s">
        <v>443</v>
      </c>
      <c r="G52" s="446" t="s">
        <v>443</v>
      </c>
      <c r="H52" s="446" t="s">
        <v>443</v>
      </c>
      <c r="I52" s="446" t="s">
        <v>443</v>
      </c>
      <c r="J52" s="446" t="s">
        <v>443</v>
      </c>
      <c r="K52" s="270"/>
      <c r="L52" s="270"/>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row>
    <row r="53" spans="1:82" ht="11.25" customHeight="1">
      <c r="A53" s="268"/>
      <c r="B53" s="521" t="s">
        <v>440</v>
      </c>
      <c r="C53" s="522"/>
      <c r="D53" s="522"/>
      <c r="E53" s="523" t="s">
        <v>408</v>
      </c>
      <c r="F53" s="523" t="s">
        <v>409</v>
      </c>
      <c r="G53" s="523" t="s">
        <v>410</v>
      </c>
      <c r="I53" s="524" t="s">
        <v>437</v>
      </c>
      <c r="J53" s="524"/>
      <c r="K53" s="269"/>
      <c r="L53" s="270"/>
      <c r="N53" s="271"/>
      <c r="V53" s="433"/>
      <c r="W53" s="433"/>
      <c r="X53" s="434"/>
      <c r="Y53" s="434"/>
      <c r="Z53" s="434"/>
      <c r="AA53" s="434"/>
      <c r="CD53" s="268"/>
    </row>
    <row r="54" spans="1:82" ht="12">
      <c r="A54" s="268"/>
      <c r="B54" s="522" t="s">
        <v>444</v>
      </c>
      <c r="C54" s="522"/>
      <c r="D54" s="522"/>
      <c r="E54" s="525">
        <f>'niet toeger.kosten'!G37</f>
        <v>0</v>
      </c>
      <c r="F54" s="525">
        <f>'niet toeger.kosten'!G38</f>
        <v>0</v>
      </c>
      <c r="G54" s="525">
        <f>'niet toeger.kosten'!G39</f>
        <v>0</v>
      </c>
      <c r="H54" s="526"/>
      <c r="I54" s="524"/>
      <c r="J54" s="524"/>
      <c r="K54" s="269"/>
      <c r="L54" s="270"/>
      <c r="N54" s="271"/>
      <c r="Y54" s="434"/>
      <c r="Z54" s="434"/>
      <c r="AA54" s="434"/>
      <c r="CD54" s="268"/>
    </row>
    <row r="55" spans="1:82" ht="12.75" customHeight="1">
      <c r="A55" s="268"/>
      <c r="B55" s="526" t="s">
        <v>425</v>
      </c>
      <c r="C55" s="522"/>
      <c r="D55" s="522"/>
      <c r="E55" s="435" t="e">
        <f>F27*E54/(E54+F54+G54)</f>
        <v>#DIV/0!</v>
      </c>
      <c r="F55" s="435" t="e">
        <f>F27*F54/(E54+F54+G54)</f>
        <v>#DIV/0!</v>
      </c>
      <c r="G55" s="435" t="e">
        <f>F27*G54/(E54+F54+G54)</f>
        <v>#DIV/0!</v>
      </c>
      <c r="H55" s="490" t="str">
        <f>IF(E56+F56+G56=E29," "," belaste inkomsten buiten bedrijf kloppen niet")</f>
        <v> </v>
      </c>
      <c r="I55" s="524"/>
      <c r="J55" s="524"/>
      <c r="K55" s="269"/>
      <c r="L55" s="270"/>
      <c r="N55" s="271"/>
      <c r="Y55" s="433"/>
      <c r="Z55" s="433"/>
      <c r="AA55" s="434"/>
      <c r="CD55" s="268"/>
    </row>
    <row r="56" spans="1:82" ht="12">
      <c r="A56" s="268"/>
      <c r="B56" s="526" t="s">
        <v>577</v>
      </c>
      <c r="C56" s="522"/>
      <c r="D56" s="522"/>
      <c r="E56" s="527">
        <f>J29</f>
        <v>0</v>
      </c>
      <c r="F56" s="527">
        <f>J30</f>
        <v>0</v>
      </c>
      <c r="G56" s="527">
        <f>J31</f>
        <v>0</v>
      </c>
      <c r="H56" s="490"/>
      <c r="I56" s="524"/>
      <c r="J56" s="524"/>
      <c r="K56" s="269"/>
      <c r="L56" s="270"/>
      <c r="N56" s="271"/>
      <c r="Y56" s="434"/>
      <c r="Z56" s="434"/>
      <c r="AA56" s="434"/>
      <c r="CD56" s="268"/>
    </row>
    <row r="57" spans="1:82" ht="12">
      <c r="A57" s="268"/>
      <c r="B57" s="33"/>
      <c r="C57" s="526"/>
      <c r="D57" s="522"/>
      <c r="E57" s="435" t="e">
        <f>E55+E56</f>
        <v>#DIV/0!</v>
      </c>
      <c r="F57" s="435" t="e">
        <f>F55+F56</f>
        <v>#DIV/0!</v>
      </c>
      <c r="G57" s="435" t="e">
        <f>G55+G56</f>
        <v>#DIV/0!</v>
      </c>
      <c r="H57" s="490"/>
      <c r="I57" s="524"/>
      <c r="J57" s="524"/>
      <c r="K57" s="269"/>
      <c r="L57" s="270"/>
      <c r="N57" s="271"/>
      <c r="V57" s="433"/>
      <c r="Y57" s="434"/>
      <c r="Z57" s="434"/>
      <c r="AA57" s="434"/>
      <c r="CD57" s="268"/>
    </row>
    <row r="58" spans="1:82" ht="12">
      <c r="A58" s="268"/>
      <c r="B58" s="528" t="s">
        <v>423</v>
      </c>
      <c r="C58" s="526"/>
      <c r="D58" s="522"/>
      <c r="E58" s="529"/>
      <c r="F58" s="529"/>
      <c r="G58" s="529"/>
      <c r="H58" s="490"/>
      <c r="I58" s="526"/>
      <c r="J58" s="526"/>
      <c r="K58" s="269"/>
      <c r="L58" s="270"/>
      <c r="N58" s="271"/>
      <c r="V58" s="436"/>
      <c r="W58" s="434"/>
      <c r="X58" s="434"/>
      <c r="Y58" s="434"/>
      <c r="Z58" s="434"/>
      <c r="AA58" s="434"/>
      <c r="CD58" s="268"/>
    </row>
    <row r="59" spans="1:82" ht="12">
      <c r="A59" s="268"/>
      <c r="B59" s="530" t="s">
        <v>411</v>
      </c>
      <c r="C59" s="526"/>
      <c r="D59" s="522"/>
      <c r="E59" s="531" t="e">
        <f>E73*E54/(E54+F54+G54)</f>
        <v>#VALUE!</v>
      </c>
      <c r="F59" s="531" t="e">
        <f>E73*F54/(F54+G54+E54)</f>
        <v>#VALUE!</v>
      </c>
      <c r="G59" s="531" t="e">
        <f>E73*G54/(E54+F54+G54)</f>
        <v>#VALUE!</v>
      </c>
      <c r="H59" s="490"/>
      <c r="J59" s="523" t="s">
        <v>442</v>
      </c>
      <c r="K59" s="269"/>
      <c r="L59" s="270"/>
      <c r="N59" s="271"/>
      <c r="X59" s="434"/>
      <c r="Y59" s="434"/>
      <c r="Z59" s="434"/>
      <c r="AA59" s="434"/>
      <c r="CD59" s="268"/>
    </row>
    <row r="60" spans="1:82" ht="12">
      <c r="A60" s="268"/>
      <c r="B60" s="530" t="s">
        <v>412</v>
      </c>
      <c r="C60" s="526"/>
      <c r="D60" s="526"/>
      <c r="E60" s="531" t="e">
        <f>IF(E57=0,0,H73)</f>
        <v>#DIV/0!</v>
      </c>
      <c r="F60" s="531" t="e">
        <f>IF(F57=0,0,I73)</f>
        <v>#DIV/0!</v>
      </c>
      <c r="G60" s="531" t="e">
        <f>IF(G57&lt;0,0,J73)</f>
        <v>#DIV/0!</v>
      </c>
      <c r="H60" s="526"/>
      <c r="I60" s="523"/>
      <c r="J60" s="523" t="s">
        <v>578</v>
      </c>
      <c r="K60" s="269"/>
      <c r="N60" s="271"/>
      <c r="X60" s="434"/>
      <c r="Y60" s="434"/>
      <c r="Z60" s="434"/>
      <c r="AA60" s="434"/>
      <c r="CD60" s="268"/>
    </row>
    <row r="61" spans="1:82" ht="12">
      <c r="A61" s="268"/>
      <c r="B61" s="530" t="s">
        <v>413</v>
      </c>
      <c r="C61" s="526"/>
      <c r="D61" s="526"/>
      <c r="E61" s="531" t="e">
        <f>IF(E57&lt;0,0,IF(E57&lt;D82,D83*E57,D81))</f>
        <v>#DIV/0!</v>
      </c>
      <c r="F61" s="531" t="e">
        <f>IF(F57&lt;0,0,IF(F57&lt;D82,D83*F57,D81))</f>
        <v>#DIV/0!</v>
      </c>
      <c r="G61" s="531" t="e">
        <f>IF(G57&lt;0,0,IF(G57&lt;D82,D83*G57,D81))</f>
        <v>#DIV/0!</v>
      </c>
      <c r="H61" s="526"/>
      <c r="I61" s="523"/>
      <c r="J61" s="437" t="e">
        <f>E43+E44</f>
        <v>#VALUE!</v>
      </c>
      <c r="K61" s="268"/>
      <c r="N61" s="271"/>
      <c r="X61" s="438"/>
      <c r="Y61" s="438"/>
      <c r="Z61" s="434"/>
      <c r="AA61" s="434"/>
      <c r="CD61" s="268"/>
    </row>
    <row r="62" spans="1:82" ht="12">
      <c r="A62" s="268"/>
      <c r="B62" s="530" t="s">
        <v>579</v>
      </c>
      <c r="C62" s="526"/>
      <c r="D62" s="526"/>
      <c r="E62" s="531" t="e">
        <f>(E55-E59-E60-E61)*D85</f>
        <v>#DIV/0!</v>
      </c>
      <c r="F62" s="531" t="e">
        <f>(F55-F59-F60-F61)*D85</f>
        <v>#DIV/0!</v>
      </c>
      <c r="G62" s="531" t="e">
        <f>(G55-G59-G60-G61)*D85</f>
        <v>#DIV/0!</v>
      </c>
      <c r="H62" s="526"/>
      <c r="I62" s="523"/>
      <c r="J62" s="523"/>
      <c r="K62" s="269"/>
      <c r="N62" s="271"/>
      <c r="V62" s="436"/>
      <c r="W62" s="439"/>
      <c r="X62" s="439"/>
      <c r="Y62" s="434"/>
      <c r="Z62" s="434"/>
      <c r="AA62" s="434"/>
      <c r="CD62" s="268"/>
    </row>
    <row r="63" spans="1:82" ht="12">
      <c r="A63" s="268"/>
      <c r="B63" s="526" t="s">
        <v>414</v>
      </c>
      <c r="C63" s="526"/>
      <c r="D63" s="526"/>
      <c r="E63" s="531" t="e">
        <f>E57-E59-E60-E61-E62</f>
        <v>#DIV/0!</v>
      </c>
      <c r="F63" s="531" t="e">
        <f>F57-F59-F60-F61-F62</f>
        <v>#DIV/0!</v>
      </c>
      <c r="G63" s="531" t="e">
        <f>G57-G59-G60-G61-G62</f>
        <v>#DIV/0!</v>
      </c>
      <c r="H63" s="532" t="e">
        <f>IF(OR(E63&lt;0,F63&lt;0,G63&lt;0),"--&gt; verliezen kun je verrekenen met winsten van voorgaande / komende jaren"," ")</f>
        <v>#DIV/0!</v>
      </c>
      <c r="I63" s="532"/>
      <c r="J63" s="532"/>
      <c r="K63" s="269"/>
      <c r="L63" s="270"/>
      <c r="N63" s="271"/>
      <c r="V63" s="436"/>
      <c r="W63" s="439"/>
      <c r="X63" s="439"/>
      <c r="Y63" s="434"/>
      <c r="Z63" s="434"/>
      <c r="AA63" s="434"/>
      <c r="CD63" s="268"/>
    </row>
    <row r="64" spans="1:82" ht="12">
      <c r="A64" s="268"/>
      <c r="B64" s="526" t="s">
        <v>416</v>
      </c>
      <c r="C64" s="526"/>
      <c r="D64" s="526"/>
      <c r="E64" s="435" t="e">
        <f>IF(E63&lt;0,0,(IF(H89=H94,(E63-G94)*H89/100+F94,IF(H89=H93,((E63-G93)*H89/100+F93),IF(H89=H92,((E63-G92)*H89/100+F92),E63*H89/100)))))</f>
        <v>#DIV/0!</v>
      </c>
      <c r="F64" s="435" t="e">
        <f>IF(F63&lt;0,0,(IF(I89=I94,(F63-G94)*I89/100+F94,IF(I89=I93,((F63-G93)*I89/100+F93),IF(I89=I92,((F63-G92)*I89/100+F92),F63*I89/100)))))</f>
        <v>#DIV/0!</v>
      </c>
      <c r="G64" s="435" t="e">
        <f>IF(G63&lt;0,0,(IF(J89=J94,(G63-G94)*J89/100+F94,IF(J89=J93,((G63-G93)*J89/100+F93),IF(J89=J92,((G63-G92)*J89/100+F92),G63*J89/100)))))</f>
        <v>#DIV/0!</v>
      </c>
      <c r="H64" s="532"/>
      <c r="I64" s="532"/>
      <c r="J64" s="532"/>
      <c r="K64" s="268"/>
      <c r="L64" s="270"/>
      <c r="N64" s="271"/>
      <c r="V64" s="436"/>
      <c r="W64" s="439"/>
      <c r="X64" s="439"/>
      <c r="Y64" s="434"/>
      <c r="Z64" s="434"/>
      <c r="AA64" s="434"/>
      <c r="CD64" s="268"/>
    </row>
    <row r="65" spans="1:82" ht="10.5" customHeight="1">
      <c r="A65" s="268"/>
      <c r="B65" s="526" t="s">
        <v>417</v>
      </c>
      <c r="C65" s="526"/>
      <c r="D65" s="526"/>
      <c r="E65" s="531">
        <f>IF(E54=0,0,D84)</f>
        <v>0</v>
      </c>
      <c r="F65" s="531">
        <f>IF(F54=0,0,D84)</f>
        <v>0</v>
      </c>
      <c r="G65" s="531">
        <f>IF(G54=0,0,D84)</f>
        <v>0</v>
      </c>
      <c r="H65" s="532"/>
      <c r="I65" s="532"/>
      <c r="J65" s="532"/>
      <c r="K65" s="268"/>
      <c r="L65" s="270"/>
      <c r="N65" s="271"/>
      <c r="V65" s="436"/>
      <c r="W65" s="439"/>
      <c r="X65" s="439"/>
      <c r="Y65" s="434"/>
      <c r="Z65" s="434"/>
      <c r="AA65" s="434"/>
      <c r="CD65" s="268"/>
    </row>
    <row r="66" spans="1:82" ht="10.5" customHeight="1">
      <c r="A66" s="268"/>
      <c r="B66" s="526" t="s">
        <v>424</v>
      </c>
      <c r="C66" s="526"/>
      <c r="D66" s="526"/>
      <c r="E66" s="533" t="e">
        <f>E64-E65</f>
        <v>#DIV/0!</v>
      </c>
      <c r="F66" s="533" t="e">
        <f>F64-F65</f>
        <v>#DIV/0!</v>
      </c>
      <c r="G66" s="533" t="e">
        <f>G64-G65</f>
        <v>#DIV/0!</v>
      </c>
      <c r="H66" s="532"/>
      <c r="I66" s="532"/>
      <c r="J66" s="532"/>
      <c r="K66" s="268"/>
      <c r="L66" s="270"/>
      <c r="N66" s="271"/>
      <c r="V66" s="436"/>
      <c r="W66" s="439"/>
      <c r="X66" s="439"/>
      <c r="Y66" s="434"/>
      <c r="Z66" s="434"/>
      <c r="AA66" s="434"/>
      <c r="CD66" s="268"/>
    </row>
    <row r="67" spans="1:82" ht="12">
      <c r="A67" s="268"/>
      <c r="B67" s="528" t="s">
        <v>439</v>
      </c>
      <c r="C67" s="534"/>
      <c r="D67" s="534"/>
      <c r="E67" s="534"/>
      <c r="F67" s="535" t="e">
        <f>SUM(E66:G66)</f>
        <v>#DIV/0!</v>
      </c>
      <c r="G67" s="534"/>
      <c r="H67" s="532"/>
      <c r="I67" s="532"/>
      <c r="J67" s="532"/>
      <c r="K67" s="268"/>
      <c r="L67" s="270"/>
      <c r="N67" s="271"/>
      <c r="V67" s="436"/>
      <c r="W67" s="439"/>
      <c r="X67" s="439"/>
      <c r="Y67" s="434"/>
      <c r="Z67" s="434"/>
      <c r="AA67" s="434"/>
      <c r="CD67" s="268"/>
    </row>
    <row r="68" spans="1:82" ht="12">
      <c r="A68" s="268"/>
      <c r="B68" s="528"/>
      <c r="C68" s="534"/>
      <c r="D68" s="534"/>
      <c r="E68" s="534"/>
      <c r="F68" s="535"/>
      <c r="G68" s="534"/>
      <c r="H68" s="522"/>
      <c r="I68" s="522"/>
      <c r="J68" s="526"/>
      <c r="K68" s="268"/>
      <c r="L68" s="270"/>
      <c r="N68" s="271"/>
      <c r="V68" s="436"/>
      <c r="W68" s="439"/>
      <c r="X68" s="439"/>
      <c r="Y68" s="434"/>
      <c r="Z68" s="434"/>
      <c r="AA68" s="434"/>
      <c r="CD68" s="268"/>
    </row>
    <row r="69" spans="1:82" ht="12">
      <c r="A69" s="268"/>
      <c r="B69" s="528"/>
      <c r="C69" s="534"/>
      <c r="D69" s="273"/>
      <c r="E69" s="273"/>
      <c r="F69" s="535"/>
      <c r="G69" s="534"/>
      <c r="H69" s="522"/>
      <c r="I69" s="522"/>
      <c r="J69" s="526"/>
      <c r="K69" s="268"/>
      <c r="L69" s="270"/>
      <c r="N69" s="271"/>
      <c r="V69" s="436"/>
      <c r="W69" s="434"/>
      <c r="X69" s="434"/>
      <c r="Y69" s="434"/>
      <c r="Z69" s="434"/>
      <c r="AA69" s="434"/>
      <c r="CD69" s="268"/>
    </row>
    <row r="70" spans="1:82" ht="12">
      <c r="A70" s="268"/>
      <c r="B70" s="440" t="s">
        <v>438</v>
      </c>
      <c r="C70" s="536"/>
      <c r="D70" s="536"/>
      <c r="E70" s="537"/>
      <c r="F70" s="537"/>
      <c r="G70" s="537"/>
      <c r="H70" s="522"/>
      <c r="I70" s="526"/>
      <c r="J70" s="526"/>
      <c r="K70" s="268"/>
      <c r="L70" s="270"/>
      <c r="N70" s="271"/>
      <c r="V70" s="436"/>
      <c r="CD70" s="268"/>
    </row>
    <row r="71" spans="1:82" ht="11.25" customHeight="1">
      <c r="A71" s="268"/>
      <c r="B71" s="534"/>
      <c r="D71" s="4" t="s">
        <v>447</v>
      </c>
      <c r="E71" s="274" t="e">
        <f>J61</f>
        <v>#VALUE!</v>
      </c>
      <c r="F71" s="526"/>
      <c r="G71" s="522"/>
      <c r="H71" s="526" t="s">
        <v>408</v>
      </c>
      <c r="I71" s="526" t="s">
        <v>409</v>
      </c>
      <c r="J71" s="526" t="s">
        <v>410</v>
      </c>
      <c r="K71" s="268"/>
      <c r="L71" s="270"/>
      <c r="N71" s="271"/>
      <c r="V71" s="436"/>
      <c r="CD71" s="268"/>
    </row>
    <row r="72" spans="1:82" ht="12">
      <c r="A72" s="268"/>
      <c r="B72" s="534" t="s">
        <v>445</v>
      </c>
      <c r="D72" s="538" t="s">
        <v>448</v>
      </c>
      <c r="E72" s="539" t="e">
        <f>IF(OR(E54=0,J61=0),0,VLOOKUP(J61,C75:D79,2))</f>
        <v>#VALUE!</v>
      </c>
      <c r="F72" s="526"/>
      <c r="G72" s="540" t="s">
        <v>435</v>
      </c>
      <c r="I72" s="541" t="s">
        <v>436</v>
      </c>
      <c r="J72" s="526"/>
      <c r="K72" s="268"/>
      <c r="L72" s="270"/>
      <c r="N72" s="271"/>
      <c r="V72" s="434"/>
      <c r="CD72" s="268"/>
    </row>
    <row r="73" spans="1:82" ht="12">
      <c r="A73" s="268"/>
      <c r="B73" s="542">
        <v>2012</v>
      </c>
      <c r="D73" s="543" t="s">
        <v>422</v>
      </c>
      <c r="E73" s="544" t="e">
        <f>SUM(E75:E79)</f>
        <v>#VALUE!</v>
      </c>
      <c r="F73" s="522"/>
      <c r="G73" s="540"/>
      <c r="H73" s="544">
        <f>IF(E54&lt;0.4,0,VLOOKUP(E57,G75:J82,2))</f>
        <v>0</v>
      </c>
      <c r="I73" s="544">
        <f>IF(F54&lt;0.4,0,VLOOKUP(F57,G75:J82,2))</f>
        <v>0</v>
      </c>
      <c r="J73" s="544">
        <f>IF(G54&lt;0.4,0,VLOOKUP(G57,G75:J82,2))</f>
        <v>0</v>
      </c>
      <c r="K73" s="268"/>
      <c r="L73" s="270"/>
      <c r="N73" s="271"/>
      <c r="V73" s="434"/>
      <c r="CD73" s="268"/>
    </row>
    <row r="74" spans="1:82" ht="11.25">
      <c r="A74" s="268"/>
      <c r="B74" s="534"/>
      <c r="C74" s="523" t="s">
        <v>433</v>
      </c>
      <c r="D74" s="523" t="s">
        <v>427</v>
      </c>
      <c r="E74" s="539" t="s">
        <v>428</v>
      </c>
      <c r="F74" s="522"/>
      <c r="G74" s="540"/>
      <c r="H74" s="522"/>
      <c r="I74" s="522"/>
      <c r="J74" s="522"/>
      <c r="K74" s="268"/>
      <c r="L74" s="270"/>
      <c r="N74" s="271"/>
      <c r="V74" s="434"/>
      <c r="CD74" s="268"/>
    </row>
    <row r="75" spans="1:82" ht="11.25">
      <c r="A75" s="268"/>
      <c r="B75" s="534"/>
      <c r="C75" s="442">
        <v>0.001</v>
      </c>
      <c r="D75" s="537">
        <v>0</v>
      </c>
      <c r="E75" s="531" t="e">
        <f>IF(E71&lt;C76,0,0)</f>
        <v>#VALUE!</v>
      </c>
      <c r="F75" s="522"/>
      <c r="G75" s="441">
        <v>-1000000</v>
      </c>
      <c r="H75" s="442">
        <v>9484</v>
      </c>
      <c r="I75" s="442">
        <f>H75</f>
        <v>9484</v>
      </c>
      <c r="J75" s="442">
        <f>H75</f>
        <v>9484</v>
      </c>
      <c r="K75" s="268"/>
      <c r="L75" s="270"/>
      <c r="N75" s="271"/>
      <c r="V75" s="434"/>
      <c r="CD75" s="268"/>
    </row>
    <row r="76" spans="1:82" ht="11.25">
      <c r="A76" s="268"/>
      <c r="B76" s="534"/>
      <c r="C76" s="442">
        <v>2200</v>
      </c>
      <c r="D76" s="537">
        <v>28</v>
      </c>
      <c r="E76" s="531" t="e">
        <f>IF(AND(E71&gt;C76,E71&lt;C77),E71/100*D76,0)</f>
        <v>#VALUE!</v>
      </c>
      <c r="F76" s="522"/>
      <c r="G76" s="442">
        <v>14045</v>
      </c>
      <c r="H76" s="442">
        <v>8817</v>
      </c>
      <c r="I76" s="442">
        <f aca="true" t="shared" si="0" ref="I76:I82">H76</f>
        <v>8817</v>
      </c>
      <c r="J76" s="442">
        <f aca="true" t="shared" si="1" ref="J76:J82">H76</f>
        <v>8817</v>
      </c>
      <c r="K76" s="268"/>
      <c r="L76" s="270"/>
      <c r="N76" s="271"/>
      <c r="V76" s="434"/>
      <c r="CD76" s="268"/>
    </row>
    <row r="77" spans="1:82" ht="11.25">
      <c r="A77" s="268"/>
      <c r="B77" s="534"/>
      <c r="C77" s="442">
        <v>54324</v>
      </c>
      <c r="D77" s="537"/>
      <c r="E77" s="531" t="e">
        <f>IF(AND(E71&gt;C77,E71&lt;C78),15211,0)</f>
        <v>#VALUE!</v>
      </c>
      <c r="F77" s="522"/>
      <c r="G77" s="442">
        <v>16295</v>
      </c>
      <c r="H77" s="442">
        <v>8154</v>
      </c>
      <c r="I77" s="442">
        <f t="shared" si="0"/>
        <v>8154</v>
      </c>
      <c r="J77" s="442">
        <f t="shared" si="1"/>
        <v>8154</v>
      </c>
      <c r="K77" s="268"/>
      <c r="L77" s="270"/>
      <c r="N77" s="271"/>
      <c r="V77" s="434"/>
      <c r="CD77" s="268"/>
    </row>
    <row r="78" spans="1:82" ht="11.25">
      <c r="A78" s="268"/>
      <c r="B78" s="534"/>
      <c r="C78" s="442">
        <v>100600</v>
      </c>
      <c r="D78" s="537"/>
      <c r="E78" s="531" t="e">
        <f>IF(AND(E71&gt;C78,E71&lt;C79),15211-(0.0756*(E71-100600)),0)</f>
        <v>#VALUE!</v>
      </c>
      <c r="F78" s="522"/>
      <c r="G78" s="442">
        <v>18540</v>
      </c>
      <c r="H78" s="442">
        <v>7266</v>
      </c>
      <c r="I78" s="442">
        <f t="shared" si="0"/>
        <v>7266</v>
      </c>
      <c r="J78" s="442">
        <f t="shared" si="1"/>
        <v>7266</v>
      </c>
      <c r="K78" s="268"/>
      <c r="L78" s="270"/>
      <c r="N78" s="271"/>
      <c r="V78" s="436"/>
      <c r="W78" s="434"/>
      <c r="X78" s="434"/>
      <c r="Y78" s="434"/>
      <c r="Z78" s="434"/>
      <c r="AA78" s="434"/>
      <c r="CD78" s="268"/>
    </row>
    <row r="79" spans="1:82" ht="11.25">
      <c r="A79" s="268"/>
      <c r="B79" s="534"/>
      <c r="C79" s="442">
        <v>301800</v>
      </c>
      <c r="D79" s="537"/>
      <c r="E79" s="531" t="e">
        <f>IF(E71&gt;C79,0,0)</f>
        <v>#VALUE!</v>
      </c>
      <c r="F79" s="522"/>
      <c r="G79" s="442">
        <v>53070</v>
      </c>
      <c r="H79" s="442">
        <v>6633</v>
      </c>
      <c r="I79" s="442">
        <f t="shared" si="0"/>
        <v>6633</v>
      </c>
      <c r="J79" s="442">
        <f t="shared" si="1"/>
        <v>6633</v>
      </c>
      <c r="K79" s="268"/>
      <c r="L79" s="270"/>
      <c r="N79" s="271"/>
      <c r="V79" s="436"/>
      <c r="W79" s="434"/>
      <c r="X79" s="443"/>
      <c r="Y79" s="438"/>
      <c r="Z79" s="438"/>
      <c r="AA79" s="438"/>
      <c r="CD79" s="268"/>
    </row>
    <row r="80" spans="1:82" ht="11.25">
      <c r="A80" s="268"/>
      <c r="D80" s="159"/>
      <c r="E80" s="159"/>
      <c r="F80" s="522"/>
      <c r="G80" s="442">
        <v>55315</v>
      </c>
      <c r="H80" s="442">
        <v>5931</v>
      </c>
      <c r="I80" s="442">
        <f t="shared" si="0"/>
        <v>5931</v>
      </c>
      <c r="J80" s="442">
        <f t="shared" si="1"/>
        <v>5931</v>
      </c>
      <c r="K80" s="268"/>
      <c r="L80" s="270"/>
      <c r="N80" s="271"/>
      <c r="V80" s="436"/>
      <c r="W80" s="434"/>
      <c r="X80" s="434"/>
      <c r="Y80" s="434"/>
      <c r="Z80" s="434"/>
      <c r="AA80" s="434"/>
      <c r="CD80" s="268"/>
    </row>
    <row r="81" spans="1:82" ht="11.25">
      <c r="A81" s="268"/>
      <c r="C81" s="523" t="s">
        <v>446</v>
      </c>
      <c r="D81" s="442">
        <v>11227</v>
      </c>
      <c r="E81" s="159"/>
      <c r="F81" s="522"/>
      <c r="G81" s="442">
        <v>57565</v>
      </c>
      <c r="H81" s="442">
        <v>5236</v>
      </c>
      <c r="I81" s="442">
        <f t="shared" si="0"/>
        <v>5236</v>
      </c>
      <c r="J81" s="442">
        <f t="shared" si="1"/>
        <v>5236</v>
      </c>
      <c r="K81" s="268"/>
      <c r="L81" s="270"/>
      <c r="N81" s="271"/>
      <c r="V81" s="436"/>
      <c r="W81" s="434"/>
      <c r="X81" s="434"/>
      <c r="Y81" s="433"/>
      <c r="Z81" s="433"/>
      <c r="AA81" s="433"/>
      <c r="CD81" s="268"/>
    </row>
    <row r="82" spans="1:82" ht="11.25" customHeight="1">
      <c r="A82" s="268"/>
      <c r="C82" s="523" t="s">
        <v>415</v>
      </c>
      <c r="D82" s="442">
        <v>92083</v>
      </c>
      <c r="E82" s="159"/>
      <c r="F82" s="522"/>
      <c r="G82" s="442">
        <v>56930</v>
      </c>
      <c r="H82" s="442">
        <v>4602</v>
      </c>
      <c r="I82" s="442">
        <f t="shared" si="0"/>
        <v>4602</v>
      </c>
      <c r="J82" s="442">
        <f t="shared" si="1"/>
        <v>4602</v>
      </c>
      <c r="K82" s="268"/>
      <c r="L82" s="270"/>
      <c r="N82" s="271"/>
      <c r="V82" s="436"/>
      <c r="W82" s="434"/>
      <c r="X82" s="434"/>
      <c r="Y82" s="433"/>
      <c r="Z82" s="433"/>
      <c r="AA82" s="433"/>
      <c r="CD82" s="268"/>
    </row>
    <row r="83" spans="1:82" ht="11.25">
      <c r="A83" s="268"/>
      <c r="C83" s="523" t="s">
        <v>580</v>
      </c>
      <c r="D83" s="545">
        <v>0.12</v>
      </c>
      <c r="E83" s="159"/>
      <c r="F83" s="522"/>
      <c r="G83" s="546" t="s">
        <v>434</v>
      </c>
      <c r="H83" s="546"/>
      <c r="I83" s="546"/>
      <c r="J83" s="546"/>
      <c r="K83" s="268"/>
      <c r="L83" s="270"/>
      <c r="N83" s="271"/>
      <c r="V83" s="436"/>
      <c r="W83" s="434"/>
      <c r="X83" s="434"/>
      <c r="Y83" s="433"/>
      <c r="Z83" s="433"/>
      <c r="AA83" s="433"/>
      <c r="CD83" s="268"/>
    </row>
    <row r="84" spans="2:27" s="271" customFormat="1" ht="11.25">
      <c r="B84" s="274"/>
      <c r="C84" s="523" t="s">
        <v>426</v>
      </c>
      <c r="D84" s="442">
        <v>1392</v>
      </c>
      <c r="E84" s="159"/>
      <c r="F84" s="522"/>
      <c r="G84" s="546"/>
      <c r="H84" s="546"/>
      <c r="I84" s="546"/>
      <c r="J84" s="546"/>
      <c r="K84" s="268"/>
      <c r="V84" s="444"/>
      <c r="W84" s="444"/>
      <c r="X84" s="444"/>
      <c r="Y84" s="444"/>
      <c r="Z84" s="444"/>
      <c r="AA84" s="444"/>
    </row>
    <row r="85" spans="2:10" s="268" customFormat="1" ht="11.25">
      <c r="B85" s="274"/>
      <c r="C85" s="25" t="s">
        <v>579</v>
      </c>
      <c r="D85" s="545">
        <v>0.12</v>
      </c>
      <c r="E85" s="159"/>
      <c r="F85" s="531"/>
      <c r="G85" s="546"/>
      <c r="H85" s="546"/>
      <c r="I85" s="546"/>
      <c r="J85" s="546"/>
    </row>
    <row r="86" spans="2:12" s="268" customFormat="1" ht="10.5">
      <c r="B86" s="274"/>
      <c r="C86" s="159"/>
      <c r="D86" s="159"/>
      <c r="E86" s="159"/>
      <c r="F86" s="159"/>
      <c r="G86" s="159"/>
      <c r="H86" s="159"/>
      <c r="I86" s="159"/>
      <c r="J86" s="159"/>
      <c r="L86" s="270"/>
    </row>
    <row r="87" spans="2:12" s="268" customFormat="1" ht="11.25">
      <c r="B87" s="547" t="s">
        <v>581</v>
      </c>
      <c r="C87" s="547"/>
      <c r="D87" s="547"/>
      <c r="E87" s="442"/>
      <c r="F87" s="534"/>
      <c r="G87" s="534"/>
      <c r="H87" s="526" t="s">
        <v>408</v>
      </c>
      <c r="I87" s="526" t="s">
        <v>409</v>
      </c>
      <c r="J87" s="526" t="s">
        <v>410</v>
      </c>
      <c r="L87" s="270"/>
    </row>
    <row r="88" spans="2:12" s="268" customFormat="1" ht="11.25">
      <c r="B88" s="547"/>
      <c r="C88" s="547"/>
      <c r="D88" s="547"/>
      <c r="E88" s="442"/>
      <c r="F88" s="548" t="s">
        <v>431</v>
      </c>
      <c r="G88" s="548" t="s">
        <v>432</v>
      </c>
      <c r="H88" s="33"/>
      <c r="I88" s="541" t="s">
        <v>430</v>
      </c>
      <c r="J88" s="534"/>
      <c r="L88" s="270"/>
    </row>
    <row r="89" spans="2:12" s="268" customFormat="1" ht="11.25">
      <c r="B89" s="547"/>
      <c r="C89" s="547"/>
      <c r="D89" s="547"/>
      <c r="E89" s="442"/>
      <c r="F89" s="523" t="s">
        <v>418</v>
      </c>
      <c r="G89" s="523" t="s">
        <v>419</v>
      </c>
      <c r="H89" s="549" t="e">
        <f>IF(OR(E63&lt;0,E63=0),0,VLOOKUP(E63,G91:J94,2))</f>
        <v>#DIV/0!</v>
      </c>
      <c r="I89" s="549" t="e">
        <f>IF(OR(F63&lt;0,F63=0),0,VLOOKUP(F63,G91:J94,3))</f>
        <v>#DIV/0!</v>
      </c>
      <c r="J89" s="549" t="e">
        <f>IF(OR(G63&lt;0,G63=0),0,VLOOKUP(G63,G91:J94,4))</f>
        <v>#DIV/0!</v>
      </c>
      <c r="L89" s="270"/>
    </row>
    <row r="90" spans="2:12" s="268" customFormat="1" ht="11.25">
      <c r="B90" s="547"/>
      <c r="C90" s="547"/>
      <c r="D90" s="547"/>
      <c r="E90" s="442"/>
      <c r="F90" s="523" t="s">
        <v>429</v>
      </c>
      <c r="G90" s="523" t="s">
        <v>420</v>
      </c>
      <c r="H90" s="534"/>
      <c r="I90" s="526" t="s">
        <v>421</v>
      </c>
      <c r="J90" s="534"/>
      <c r="L90" s="270"/>
    </row>
    <row r="91" spans="2:12" s="268" customFormat="1" ht="11.25">
      <c r="B91" s="547"/>
      <c r="C91" s="547"/>
      <c r="D91" s="547"/>
      <c r="E91" s="442"/>
      <c r="F91" s="442">
        <v>0</v>
      </c>
      <c r="G91" s="442">
        <v>0</v>
      </c>
      <c r="H91" s="550">
        <v>33</v>
      </c>
      <c r="I91" s="550">
        <f aca="true" t="shared" si="2" ref="I91:J94">H91</f>
        <v>33</v>
      </c>
      <c r="J91" s="550">
        <f t="shared" si="2"/>
        <v>33</v>
      </c>
      <c r="L91" s="270"/>
    </row>
    <row r="92" spans="6:83" s="268" customFormat="1" ht="11.25">
      <c r="F92" s="442">
        <f>G92/100*H91</f>
        <v>6147.24</v>
      </c>
      <c r="G92" s="442">
        <v>18628</v>
      </c>
      <c r="H92" s="550">
        <v>41.95</v>
      </c>
      <c r="I92" s="550">
        <f t="shared" si="2"/>
        <v>41.95</v>
      </c>
      <c r="J92" s="550">
        <f t="shared" si="2"/>
        <v>41.95</v>
      </c>
      <c r="L92" s="270"/>
      <c r="M92" s="271"/>
      <c r="N92" s="271"/>
      <c r="CE92" s="273"/>
    </row>
    <row r="93" spans="6:83" s="268" customFormat="1" ht="11.25">
      <c r="F93" s="442">
        <f>F92+(G93-G92)/100*H92</f>
        <v>12359.196</v>
      </c>
      <c r="G93" s="442">
        <v>33436</v>
      </c>
      <c r="H93" s="550">
        <v>42</v>
      </c>
      <c r="I93" s="550">
        <f t="shared" si="2"/>
        <v>42</v>
      </c>
      <c r="J93" s="550">
        <f t="shared" si="2"/>
        <v>42</v>
      </c>
      <c r="L93" s="270"/>
      <c r="M93" s="271"/>
      <c r="N93" s="271"/>
      <c r="CE93" s="273"/>
    </row>
    <row r="94" spans="1:83" s="268" customFormat="1" ht="11.25">
      <c r="A94" s="29"/>
      <c r="F94" s="442">
        <f>F93+(G94-G93)/100*H93</f>
        <v>21707.556</v>
      </c>
      <c r="G94" s="442">
        <v>55694</v>
      </c>
      <c r="H94" s="550">
        <v>52</v>
      </c>
      <c r="I94" s="550">
        <f t="shared" si="2"/>
        <v>52</v>
      </c>
      <c r="J94" s="550">
        <f t="shared" si="2"/>
        <v>52</v>
      </c>
      <c r="K94" s="270"/>
      <c r="L94" s="271"/>
      <c r="M94" s="271"/>
      <c r="CD94" s="273"/>
      <c r="CE94" s="273"/>
    </row>
    <row r="95" spans="1:83" s="268" customFormat="1" ht="10.5">
      <c r="A95" s="29"/>
      <c r="B95" s="29"/>
      <c r="C95" s="29"/>
      <c r="D95" s="29"/>
      <c r="E95" s="29"/>
      <c r="F95" s="29"/>
      <c r="G95" s="29"/>
      <c r="H95" s="29"/>
      <c r="I95" s="29"/>
      <c r="J95" s="29"/>
      <c r="K95" s="270"/>
      <c r="L95" s="271"/>
      <c r="M95" s="271"/>
      <c r="CD95" s="273"/>
      <c r="CE95" s="273"/>
    </row>
    <row r="96" spans="1:83" s="268" customFormat="1" ht="10.5">
      <c r="A96" s="29"/>
      <c r="B96" s="29"/>
      <c r="C96" s="29"/>
      <c r="D96" s="29"/>
      <c r="E96" s="29"/>
      <c r="F96" s="29"/>
      <c r="G96" s="29"/>
      <c r="H96" s="29"/>
      <c r="I96" s="29"/>
      <c r="J96" s="29"/>
      <c r="K96" s="270"/>
      <c r="L96" s="271"/>
      <c r="M96" s="271"/>
      <c r="CD96" s="273"/>
      <c r="CE96" s="273"/>
    </row>
    <row r="97" spans="1:83" s="268" customFormat="1" ht="10.5">
      <c r="A97" s="29"/>
      <c r="B97" s="29"/>
      <c r="C97" s="29"/>
      <c r="D97" s="29"/>
      <c r="E97" s="29"/>
      <c r="F97" s="29"/>
      <c r="G97" s="29"/>
      <c r="H97" s="29"/>
      <c r="I97" s="29"/>
      <c r="J97" s="29"/>
      <c r="K97" s="270"/>
      <c r="L97" s="271"/>
      <c r="M97" s="271"/>
      <c r="CD97" s="273"/>
      <c r="CE97" s="273"/>
    </row>
    <row r="98" spans="1:83" s="268" customFormat="1" ht="10.5">
      <c r="A98" s="29"/>
      <c r="B98" s="29"/>
      <c r="C98" s="29"/>
      <c r="D98" s="29"/>
      <c r="E98" s="29"/>
      <c r="F98" s="29"/>
      <c r="G98" s="29"/>
      <c r="H98" s="29"/>
      <c r="I98" s="29"/>
      <c r="J98" s="29"/>
      <c r="K98" s="270"/>
      <c r="L98" s="271"/>
      <c r="M98" s="271"/>
      <c r="CD98" s="273"/>
      <c r="CE98" s="273"/>
    </row>
    <row r="99" spans="1:83" s="268" customFormat="1" ht="10.5">
      <c r="A99" s="29"/>
      <c r="B99" s="29"/>
      <c r="C99" s="29"/>
      <c r="D99" s="29"/>
      <c r="E99" s="29"/>
      <c r="F99" s="29"/>
      <c r="G99" s="29"/>
      <c r="H99" s="29"/>
      <c r="I99" s="29"/>
      <c r="J99" s="29"/>
      <c r="K99" s="270"/>
      <c r="L99" s="271"/>
      <c r="M99" s="271"/>
      <c r="CD99" s="273"/>
      <c r="CE99" s="273"/>
    </row>
    <row r="100" spans="1:83" s="268" customFormat="1" ht="10.5">
      <c r="A100" s="29"/>
      <c r="B100" s="29"/>
      <c r="C100" s="29"/>
      <c r="D100" s="29"/>
      <c r="E100" s="29"/>
      <c r="F100" s="29"/>
      <c r="G100" s="29"/>
      <c r="H100" s="29"/>
      <c r="I100" s="29"/>
      <c r="J100" s="29"/>
      <c r="K100" s="270"/>
      <c r="L100" s="271"/>
      <c r="M100" s="271"/>
      <c r="CD100" s="273"/>
      <c r="CE100" s="273"/>
    </row>
    <row r="101" spans="1:83" s="268" customFormat="1" ht="10.5">
      <c r="A101" s="29"/>
      <c r="B101" s="29"/>
      <c r="C101" s="29"/>
      <c r="D101" s="29"/>
      <c r="E101" s="29"/>
      <c r="F101" s="29"/>
      <c r="G101" s="29"/>
      <c r="H101" s="29"/>
      <c r="I101" s="29"/>
      <c r="J101" s="29"/>
      <c r="K101" s="270"/>
      <c r="L101" s="271"/>
      <c r="M101" s="271"/>
      <c r="CD101" s="273"/>
      <c r="CE101" s="273"/>
    </row>
    <row r="102" spans="1:83" s="268" customFormat="1" ht="10.5">
      <c r="A102" s="29"/>
      <c r="B102" s="29"/>
      <c r="C102" s="29"/>
      <c r="D102" s="29"/>
      <c r="E102" s="29"/>
      <c r="F102" s="29"/>
      <c r="G102" s="29"/>
      <c r="H102" s="29"/>
      <c r="I102" s="29"/>
      <c r="J102" s="29"/>
      <c r="K102" s="270"/>
      <c r="L102" s="271"/>
      <c r="M102" s="271"/>
      <c r="CD102" s="273"/>
      <c r="CE102" s="273"/>
    </row>
    <row r="103" spans="1:83" s="268" customFormat="1" ht="10.5">
      <c r="A103" s="29"/>
      <c r="B103" s="29"/>
      <c r="C103" s="29"/>
      <c r="D103" s="29"/>
      <c r="E103" s="29"/>
      <c r="F103" s="29"/>
      <c r="G103" s="29"/>
      <c r="H103" s="29"/>
      <c r="I103" s="29"/>
      <c r="J103" s="29"/>
      <c r="K103" s="270"/>
      <c r="L103" s="271"/>
      <c r="M103" s="271"/>
      <c r="CD103" s="273"/>
      <c r="CE103" s="273"/>
    </row>
    <row r="104" spans="1:83" s="268" customFormat="1" ht="10.5">
      <c r="A104" s="29"/>
      <c r="B104" s="29"/>
      <c r="C104" s="29"/>
      <c r="D104" s="29"/>
      <c r="E104" s="29"/>
      <c r="F104" s="29"/>
      <c r="G104" s="29"/>
      <c r="H104" s="29"/>
      <c r="I104" s="29"/>
      <c r="J104" s="29"/>
      <c r="K104" s="270"/>
      <c r="L104" s="271"/>
      <c r="M104" s="271"/>
      <c r="CD104" s="273"/>
      <c r="CE104" s="273"/>
    </row>
    <row r="105" spans="1:83" s="268" customFormat="1" ht="10.5">
      <c r="A105" s="29"/>
      <c r="B105" s="29"/>
      <c r="C105" s="29"/>
      <c r="D105" s="29"/>
      <c r="E105" s="29"/>
      <c r="F105" s="29"/>
      <c r="G105" s="29"/>
      <c r="H105" s="29"/>
      <c r="I105" s="29"/>
      <c r="J105" s="29"/>
      <c r="K105" s="270"/>
      <c r="L105" s="271"/>
      <c r="M105" s="271"/>
      <c r="CD105" s="273"/>
      <c r="CE105" s="273"/>
    </row>
    <row r="106" spans="1:83" s="268" customFormat="1" ht="10.5">
      <c r="A106" s="29"/>
      <c r="B106" s="29"/>
      <c r="C106" s="29"/>
      <c r="D106" s="29"/>
      <c r="E106" s="29"/>
      <c r="F106" s="29"/>
      <c r="G106" s="29"/>
      <c r="H106" s="29"/>
      <c r="I106" s="29"/>
      <c r="J106" s="29"/>
      <c r="K106" s="270"/>
      <c r="L106" s="271"/>
      <c r="M106" s="271"/>
      <c r="CD106" s="273"/>
      <c r="CE106" s="273"/>
    </row>
    <row r="107" spans="1:83" s="268" customFormat="1" ht="10.5">
      <c r="A107" s="29"/>
      <c r="B107" s="29"/>
      <c r="C107" s="29"/>
      <c r="D107" s="29"/>
      <c r="E107" s="29"/>
      <c r="F107" s="29"/>
      <c r="G107" s="29"/>
      <c r="H107" s="29"/>
      <c r="I107" s="29"/>
      <c r="J107" s="29"/>
      <c r="K107" s="270"/>
      <c r="L107" s="271"/>
      <c r="M107" s="271"/>
      <c r="CD107" s="273"/>
      <c r="CE107" s="273"/>
    </row>
    <row r="108" spans="1:83" s="268" customFormat="1" ht="10.5">
      <c r="A108" s="29"/>
      <c r="B108" s="29"/>
      <c r="C108" s="29"/>
      <c r="D108" s="29"/>
      <c r="E108" s="29"/>
      <c r="F108" s="29"/>
      <c r="G108" s="29"/>
      <c r="H108" s="29"/>
      <c r="I108" s="29"/>
      <c r="J108" s="29"/>
      <c r="K108" s="270"/>
      <c r="L108" s="271"/>
      <c r="M108" s="271"/>
      <c r="CD108" s="273"/>
      <c r="CE108" s="273"/>
    </row>
    <row r="109" spans="1:83" s="268" customFormat="1" ht="10.5">
      <c r="A109" s="29"/>
      <c r="K109" s="270"/>
      <c r="L109" s="271"/>
      <c r="M109" s="271"/>
      <c r="CD109" s="273"/>
      <c r="CE109" s="273"/>
    </row>
    <row r="110" spans="1:83" s="268" customFormat="1" ht="10.5">
      <c r="A110" s="29"/>
      <c r="K110" s="270"/>
      <c r="L110" s="271"/>
      <c r="M110" s="271"/>
      <c r="CD110" s="273"/>
      <c r="CE110" s="273"/>
    </row>
    <row r="111" spans="1:83" s="268" customFormat="1" ht="10.5">
      <c r="A111" s="29"/>
      <c r="K111" s="270"/>
      <c r="L111" s="271"/>
      <c r="M111" s="271"/>
      <c r="CD111" s="273"/>
      <c r="CE111" s="273"/>
    </row>
    <row r="112" spans="1:83" s="268" customFormat="1" ht="10.5">
      <c r="A112" s="29"/>
      <c r="K112" s="270"/>
      <c r="L112" s="271"/>
      <c r="M112" s="271"/>
      <c r="CD112" s="273"/>
      <c r="CE112" s="273"/>
    </row>
    <row r="113" spans="1:83" s="268" customFormat="1" ht="10.5">
      <c r="A113" s="29"/>
      <c r="K113" s="270"/>
      <c r="L113" s="271"/>
      <c r="M113" s="271"/>
      <c r="CD113" s="273"/>
      <c r="CE113" s="273"/>
    </row>
    <row r="114" spans="1:83" s="268" customFormat="1" ht="10.5">
      <c r="A114" s="29"/>
      <c r="K114" s="270"/>
      <c r="L114" s="271"/>
      <c r="M114" s="271"/>
      <c r="CD114" s="273"/>
      <c r="CE114" s="273"/>
    </row>
    <row r="115" spans="1:83" s="268" customFormat="1" ht="10.5">
      <c r="A115" s="29"/>
      <c r="K115" s="270"/>
      <c r="L115" s="271"/>
      <c r="M115" s="271"/>
      <c r="CD115" s="273"/>
      <c r="CE115" s="273"/>
    </row>
    <row r="116" spans="1:83" s="268" customFormat="1" ht="10.5">
      <c r="A116" s="29"/>
      <c r="K116" s="270"/>
      <c r="L116" s="271"/>
      <c r="M116" s="271"/>
      <c r="CD116" s="273"/>
      <c r="CE116" s="273"/>
    </row>
    <row r="117" spans="1:83" s="268" customFormat="1" ht="10.5">
      <c r="A117" s="29"/>
      <c r="K117" s="270"/>
      <c r="L117" s="271"/>
      <c r="M117" s="271"/>
      <c r="CD117" s="273"/>
      <c r="CE117" s="273"/>
    </row>
    <row r="118" spans="1:83" s="268" customFormat="1" ht="10.5">
      <c r="A118" s="29"/>
      <c r="K118" s="270"/>
      <c r="L118" s="271"/>
      <c r="M118" s="271"/>
      <c r="CD118" s="273"/>
      <c r="CE118" s="273"/>
    </row>
    <row r="119" spans="1:83" s="268" customFormat="1" ht="10.5">
      <c r="A119" s="29"/>
      <c r="E119" s="271"/>
      <c r="J119" s="269"/>
      <c r="K119" s="270"/>
      <c r="L119" s="271"/>
      <c r="M119" s="271"/>
      <c r="CD119" s="273"/>
      <c r="CE119" s="273"/>
    </row>
    <row r="120" spans="1:83" s="268" customFormat="1" ht="10.5">
      <c r="A120" s="29"/>
      <c r="E120" s="271"/>
      <c r="J120" s="269"/>
      <c r="K120" s="270"/>
      <c r="L120" s="271"/>
      <c r="M120" s="271"/>
      <c r="CD120" s="273"/>
      <c r="CE120" s="273"/>
    </row>
    <row r="121" spans="1:83" s="268" customFormat="1" ht="10.5">
      <c r="A121" s="29"/>
      <c r="E121" s="271"/>
      <c r="J121" s="269"/>
      <c r="K121" s="270"/>
      <c r="L121" s="271"/>
      <c r="M121" s="271"/>
      <c r="CD121" s="273"/>
      <c r="CE121" s="273"/>
    </row>
    <row r="122" spans="1:83" s="268" customFormat="1" ht="10.5">
      <c r="A122" s="29"/>
      <c r="E122" s="271"/>
      <c r="J122" s="269"/>
      <c r="K122" s="270"/>
      <c r="L122" s="271"/>
      <c r="M122" s="271"/>
      <c r="CD122" s="273"/>
      <c r="CE122" s="273"/>
    </row>
    <row r="123" spans="1:83" s="268" customFormat="1" ht="10.5">
      <c r="A123" s="29"/>
      <c r="E123" s="271"/>
      <c r="J123" s="269"/>
      <c r="K123" s="270"/>
      <c r="L123" s="271"/>
      <c r="M123" s="271"/>
      <c r="CD123" s="273"/>
      <c r="CE123" s="273"/>
    </row>
    <row r="124" spans="1:83" s="268" customFormat="1" ht="10.5">
      <c r="A124" s="29"/>
      <c r="E124" s="271"/>
      <c r="J124" s="269"/>
      <c r="K124" s="270"/>
      <c r="L124" s="271"/>
      <c r="M124" s="271"/>
      <c r="CD124" s="273"/>
      <c r="CE124" s="273"/>
    </row>
    <row r="125" spans="1:83" s="268" customFormat="1" ht="10.5">
      <c r="A125" s="29"/>
      <c r="E125" s="271"/>
      <c r="J125" s="269"/>
      <c r="K125" s="270"/>
      <c r="L125" s="271"/>
      <c r="M125" s="271"/>
      <c r="CD125" s="273"/>
      <c r="CE125" s="273"/>
    </row>
    <row r="126" spans="1:83" s="268" customFormat="1" ht="10.5">
      <c r="A126" s="29"/>
      <c r="E126" s="271"/>
      <c r="J126" s="269"/>
      <c r="K126" s="270"/>
      <c r="L126" s="271"/>
      <c r="M126" s="271"/>
      <c r="CD126" s="273"/>
      <c r="CE126" s="273"/>
    </row>
    <row r="127" spans="1:83" s="268" customFormat="1" ht="10.5">
      <c r="A127" s="29"/>
      <c r="E127" s="271"/>
      <c r="J127" s="269"/>
      <c r="K127" s="270"/>
      <c r="L127" s="271"/>
      <c r="M127" s="271"/>
      <c r="CD127" s="273"/>
      <c r="CE127" s="273"/>
    </row>
    <row r="128" spans="1:83" s="268" customFormat="1" ht="10.5">
      <c r="A128" s="29"/>
      <c r="E128" s="271"/>
      <c r="J128" s="269"/>
      <c r="K128" s="270"/>
      <c r="L128" s="271"/>
      <c r="M128" s="271"/>
      <c r="CD128" s="273"/>
      <c r="CE128" s="273"/>
    </row>
    <row r="129" spans="1:83" s="268" customFormat="1" ht="10.5">
      <c r="A129" s="29"/>
      <c r="E129" s="271"/>
      <c r="J129" s="269"/>
      <c r="K129" s="270"/>
      <c r="L129" s="271"/>
      <c r="M129" s="271"/>
      <c r="CD129" s="273"/>
      <c r="CE129" s="273"/>
    </row>
    <row r="130" spans="1:83" s="268" customFormat="1" ht="10.5">
      <c r="A130" s="29"/>
      <c r="E130" s="271"/>
      <c r="J130" s="269"/>
      <c r="K130" s="270"/>
      <c r="L130" s="271"/>
      <c r="M130" s="271"/>
      <c r="CD130" s="273"/>
      <c r="CE130" s="273"/>
    </row>
    <row r="131" spans="1:83" s="268" customFormat="1" ht="10.5">
      <c r="A131" s="29"/>
      <c r="E131" s="271"/>
      <c r="J131" s="269"/>
      <c r="K131" s="270"/>
      <c r="L131" s="271"/>
      <c r="M131" s="271"/>
      <c r="CD131" s="273"/>
      <c r="CE131" s="273"/>
    </row>
    <row r="132" spans="1:83" s="268" customFormat="1" ht="10.5">
      <c r="A132" s="29"/>
      <c r="E132" s="271"/>
      <c r="J132" s="269"/>
      <c r="K132" s="270"/>
      <c r="L132" s="271"/>
      <c r="M132" s="271"/>
      <c r="CD132" s="273"/>
      <c r="CE132" s="273"/>
    </row>
    <row r="133" spans="1:83" s="268" customFormat="1" ht="10.5">
      <c r="A133" s="29"/>
      <c r="E133" s="271"/>
      <c r="J133" s="269"/>
      <c r="K133" s="270"/>
      <c r="L133" s="271"/>
      <c r="M133" s="271"/>
      <c r="CD133" s="273"/>
      <c r="CE133" s="273"/>
    </row>
    <row r="134" spans="1:83" s="268" customFormat="1" ht="10.5">
      <c r="A134" s="29"/>
      <c r="E134" s="271"/>
      <c r="J134" s="269"/>
      <c r="K134" s="270"/>
      <c r="L134" s="271"/>
      <c r="M134" s="271"/>
      <c r="CD134" s="273"/>
      <c r="CE134" s="273"/>
    </row>
    <row r="135" spans="1:83" s="268" customFormat="1" ht="10.5">
      <c r="A135" s="29"/>
      <c r="E135" s="271"/>
      <c r="J135" s="269"/>
      <c r="K135" s="270"/>
      <c r="L135" s="271"/>
      <c r="M135" s="271"/>
      <c r="CD135" s="273"/>
      <c r="CE135" s="273"/>
    </row>
    <row r="136" spans="1:83" s="268" customFormat="1" ht="10.5">
      <c r="A136" s="29"/>
      <c r="E136" s="271"/>
      <c r="J136" s="269"/>
      <c r="K136" s="270"/>
      <c r="L136" s="271"/>
      <c r="M136" s="271"/>
      <c r="CD136" s="273"/>
      <c r="CE136" s="273"/>
    </row>
    <row r="137" spans="1:83" s="268" customFormat="1" ht="10.5">
      <c r="A137" s="29"/>
      <c r="E137" s="271"/>
      <c r="J137" s="269"/>
      <c r="K137" s="270"/>
      <c r="L137" s="271"/>
      <c r="M137" s="271"/>
      <c r="CD137" s="273"/>
      <c r="CE137" s="273"/>
    </row>
    <row r="138" spans="1:83" s="268" customFormat="1" ht="10.5">
      <c r="A138" s="29"/>
      <c r="E138" s="271"/>
      <c r="J138" s="269"/>
      <c r="K138" s="270"/>
      <c r="L138" s="271"/>
      <c r="M138" s="271"/>
      <c r="CD138" s="273"/>
      <c r="CE138" s="273"/>
    </row>
    <row r="139" spans="1:83" s="268" customFormat="1" ht="10.5">
      <c r="A139" s="29"/>
      <c r="E139" s="271"/>
      <c r="J139" s="269"/>
      <c r="K139" s="270"/>
      <c r="L139" s="271"/>
      <c r="M139" s="271"/>
      <c r="CD139" s="273"/>
      <c r="CE139" s="273"/>
    </row>
    <row r="140" spans="1:83" s="268" customFormat="1" ht="10.5">
      <c r="A140" s="29"/>
      <c r="E140" s="271"/>
      <c r="J140" s="269"/>
      <c r="K140" s="270"/>
      <c r="L140" s="271"/>
      <c r="M140" s="271"/>
      <c r="CD140" s="273"/>
      <c r="CE140" s="273"/>
    </row>
    <row r="141" spans="1:83" s="268" customFormat="1" ht="10.5">
      <c r="A141" s="29"/>
      <c r="E141" s="271"/>
      <c r="J141" s="269"/>
      <c r="K141" s="270"/>
      <c r="L141" s="271"/>
      <c r="M141" s="271"/>
      <c r="CD141" s="273"/>
      <c r="CE141" s="273"/>
    </row>
    <row r="142" spans="1:83" s="268" customFormat="1" ht="10.5">
      <c r="A142" s="29"/>
      <c r="E142" s="271"/>
      <c r="J142" s="269"/>
      <c r="K142" s="270"/>
      <c r="L142" s="271"/>
      <c r="M142" s="271"/>
      <c r="CD142" s="273"/>
      <c r="CE142" s="273"/>
    </row>
    <row r="143" spans="1:83" s="268" customFormat="1" ht="10.5">
      <c r="A143" s="29"/>
      <c r="E143" s="271"/>
      <c r="J143" s="269"/>
      <c r="K143" s="270"/>
      <c r="L143" s="271"/>
      <c r="M143" s="271"/>
      <c r="CD143" s="273"/>
      <c r="CE143" s="273"/>
    </row>
    <row r="144" spans="1:83" s="268" customFormat="1" ht="10.5">
      <c r="A144" s="29"/>
      <c r="E144" s="271"/>
      <c r="J144" s="269"/>
      <c r="K144" s="270"/>
      <c r="L144" s="271"/>
      <c r="M144" s="271"/>
      <c r="CD144" s="273"/>
      <c r="CE144" s="273"/>
    </row>
    <row r="145" spans="1:83" s="268" customFormat="1" ht="10.5">
      <c r="A145" s="29"/>
      <c r="E145" s="271"/>
      <c r="J145" s="269"/>
      <c r="K145" s="270"/>
      <c r="L145" s="271"/>
      <c r="M145" s="271"/>
      <c r="CD145" s="273"/>
      <c r="CE145" s="273"/>
    </row>
    <row r="146" spans="1:83" s="268" customFormat="1" ht="10.5">
      <c r="A146" s="29"/>
      <c r="E146" s="271"/>
      <c r="J146" s="269"/>
      <c r="K146" s="270"/>
      <c r="L146" s="271"/>
      <c r="M146" s="271"/>
      <c r="CD146" s="273"/>
      <c r="CE146" s="273"/>
    </row>
    <row r="147" spans="1:83" s="268" customFormat="1" ht="10.5">
      <c r="A147" s="29"/>
      <c r="E147" s="271"/>
      <c r="J147" s="269"/>
      <c r="K147" s="270"/>
      <c r="L147" s="271"/>
      <c r="M147" s="271"/>
      <c r="CD147" s="273"/>
      <c r="CE147" s="273"/>
    </row>
    <row r="148" spans="1:83" s="268" customFormat="1" ht="10.5">
      <c r="A148" s="29"/>
      <c r="E148" s="271"/>
      <c r="J148" s="269"/>
      <c r="K148" s="270"/>
      <c r="L148" s="271"/>
      <c r="M148" s="271"/>
      <c r="CD148" s="273"/>
      <c r="CE148" s="273"/>
    </row>
    <row r="149" spans="1:83" s="268" customFormat="1" ht="10.5">
      <c r="A149" s="29"/>
      <c r="E149" s="271"/>
      <c r="J149" s="269"/>
      <c r="K149" s="270"/>
      <c r="L149" s="271"/>
      <c r="M149" s="271"/>
      <c r="CD149" s="273"/>
      <c r="CE149" s="273"/>
    </row>
    <row r="150" spans="1:83" s="268" customFormat="1" ht="10.5">
      <c r="A150" s="29"/>
      <c r="E150" s="271"/>
      <c r="J150" s="269"/>
      <c r="K150" s="270"/>
      <c r="L150" s="271"/>
      <c r="M150" s="271"/>
      <c r="CD150" s="273"/>
      <c r="CE150" s="273"/>
    </row>
    <row r="151" spans="1:83" s="268" customFormat="1" ht="10.5">
      <c r="A151" s="29"/>
      <c r="E151" s="271"/>
      <c r="J151" s="269"/>
      <c r="K151" s="270"/>
      <c r="L151" s="271"/>
      <c r="M151" s="271"/>
      <c r="CD151" s="273"/>
      <c r="CE151" s="273"/>
    </row>
    <row r="152" spans="1:83" s="268" customFormat="1" ht="10.5">
      <c r="A152" s="29"/>
      <c r="E152" s="271"/>
      <c r="J152" s="269"/>
      <c r="K152" s="270"/>
      <c r="L152" s="271"/>
      <c r="M152" s="271"/>
      <c r="CD152" s="273"/>
      <c r="CE152" s="273"/>
    </row>
    <row r="153" spans="1:83" s="268" customFormat="1" ht="10.5">
      <c r="A153" s="29"/>
      <c r="E153" s="271"/>
      <c r="J153" s="269"/>
      <c r="K153" s="270"/>
      <c r="L153" s="271"/>
      <c r="M153" s="271"/>
      <c r="CD153" s="273"/>
      <c r="CE153" s="273"/>
    </row>
    <row r="154" spans="1:83" s="268" customFormat="1" ht="10.5">
      <c r="A154" s="29"/>
      <c r="E154" s="271"/>
      <c r="J154" s="269"/>
      <c r="K154" s="270"/>
      <c r="L154" s="271"/>
      <c r="M154" s="271"/>
      <c r="CD154" s="273"/>
      <c r="CE154" s="273"/>
    </row>
    <row r="155" spans="1:83" s="268" customFormat="1" ht="10.5">
      <c r="A155" s="29"/>
      <c r="E155" s="271"/>
      <c r="J155" s="269"/>
      <c r="K155" s="270"/>
      <c r="L155" s="271"/>
      <c r="M155" s="271"/>
      <c r="CD155" s="273"/>
      <c r="CE155" s="273"/>
    </row>
    <row r="156" spans="1:83" s="268" customFormat="1" ht="10.5">
      <c r="A156" s="29"/>
      <c r="E156" s="271"/>
      <c r="J156" s="269"/>
      <c r="K156" s="270"/>
      <c r="L156" s="271"/>
      <c r="M156" s="271"/>
      <c r="CD156" s="273"/>
      <c r="CE156" s="273"/>
    </row>
    <row r="157" spans="1:83" s="268" customFormat="1" ht="10.5">
      <c r="A157" s="29"/>
      <c r="E157" s="271"/>
      <c r="J157" s="269"/>
      <c r="K157" s="270"/>
      <c r="L157" s="271"/>
      <c r="M157" s="271"/>
      <c r="CD157" s="273"/>
      <c r="CE157" s="273"/>
    </row>
    <row r="158" spans="1:83" s="268" customFormat="1" ht="10.5">
      <c r="A158" s="29"/>
      <c r="E158" s="271"/>
      <c r="J158" s="269"/>
      <c r="K158" s="270"/>
      <c r="L158" s="271"/>
      <c r="M158" s="271"/>
      <c r="CD158" s="273"/>
      <c r="CE158" s="273"/>
    </row>
    <row r="159" spans="1:83" s="268" customFormat="1" ht="10.5">
      <c r="A159" s="29"/>
      <c r="E159" s="271"/>
      <c r="J159" s="269"/>
      <c r="K159" s="270"/>
      <c r="L159" s="271"/>
      <c r="M159" s="271"/>
      <c r="CD159" s="273"/>
      <c r="CE159" s="273"/>
    </row>
    <row r="160" spans="1:83" s="268" customFormat="1" ht="10.5">
      <c r="A160" s="29"/>
      <c r="E160" s="271"/>
      <c r="J160" s="269"/>
      <c r="K160" s="270"/>
      <c r="L160" s="271"/>
      <c r="M160" s="271"/>
      <c r="CD160" s="273"/>
      <c r="CE160" s="273"/>
    </row>
    <row r="161" spans="1:83" s="268" customFormat="1" ht="10.5">
      <c r="A161" s="29"/>
      <c r="E161" s="271"/>
      <c r="J161" s="269"/>
      <c r="K161" s="270"/>
      <c r="L161" s="271"/>
      <c r="M161" s="271"/>
      <c r="CD161" s="273"/>
      <c r="CE161" s="273"/>
    </row>
    <row r="162" spans="1:83" s="268" customFormat="1" ht="10.5">
      <c r="A162" s="29"/>
      <c r="E162" s="271"/>
      <c r="J162" s="269"/>
      <c r="K162" s="270"/>
      <c r="L162" s="271"/>
      <c r="M162" s="271"/>
      <c r="CD162" s="273"/>
      <c r="CE162" s="273"/>
    </row>
    <row r="163" spans="1:83" s="268" customFormat="1" ht="10.5">
      <c r="A163" s="29"/>
      <c r="E163" s="271"/>
      <c r="J163" s="269"/>
      <c r="K163" s="270"/>
      <c r="L163" s="271"/>
      <c r="M163" s="271"/>
      <c r="CD163" s="273"/>
      <c r="CE163" s="273"/>
    </row>
    <row r="164" spans="1:83" s="268" customFormat="1" ht="10.5">
      <c r="A164" s="29"/>
      <c r="E164" s="271"/>
      <c r="J164" s="269"/>
      <c r="K164" s="270"/>
      <c r="L164" s="271"/>
      <c r="M164" s="271"/>
      <c r="CD164" s="273"/>
      <c r="CE164" s="273"/>
    </row>
    <row r="165" spans="1:83" s="268" customFormat="1" ht="10.5">
      <c r="A165" s="29"/>
      <c r="E165" s="271"/>
      <c r="J165" s="269"/>
      <c r="K165" s="270"/>
      <c r="L165" s="271"/>
      <c r="M165" s="271"/>
      <c r="CD165" s="273"/>
      <c r="CE165" s="273"/>
    </row>
    <row r="166" spans="1:83" s="268" customFormat="1" ht="10.5">
      <c r="A166" s="29"/>
      <c r="E166" s="271"/>
      <c r="J166" s="269"/>
      <c r="K166" s="270"/>
      <c r="L166" s="271"/>
      <c r="M166" s="271"/>
      <c r="CD166" s="273"/>
      <c r="CE166" s="273"/>
    </row>
    <row r="167" spans="1:83" s="268" customFormat="1" ht="10.5">
      <c r="A167" s="29"/>
      <c r="E167" s="271"/>
      <c r="J167" s="269"/>
      <c r="K167" s="270"/>
      <c r="L167" s="271"/>
      <c r="M167" s="271"/>
      <c r="CD167" s="273"/>
      <c r="CE167" s="273"/>
    </row>
    <row r="168" spans="1:83" s="268" customFormat="1" ht="10.5">
      <c r="A168" s="29"/>
      <c r="E168" s="271"/>
      <c r="J168" s="269"/>
      <c r="K168" s="270"/>
      <c r="L168" s="271"/>
      <c r="M168" s="271"/>
      <c r="CD168" s="273"/>
      <c r="CE168" s="273"/>
    </row>
    <row r="169" spans="1:83" s="268" customFormat="1" ht="10.5">
      <c r="A169" s="29"/>
      <c r="E169" s="271"/>
      <c r="J169" s="269"/>
      <c r="K169" s="270"/>
      <c r="L169" s="271"/>
      <c r="M169" s="271"/>
      <c r="CD169" s="273"/>
      <c r="CE169" s="273"/>
    </row>
    <row r="170" spans="1:83" s="268" customFormat="1" ht="10.5">
      <c r="A170" s="29"/>
      <c r="E170" s="271"/>
      <c r="J170" s="269"/>
      <c r="K170" s="270"/>
      <c r="L170" s="271"/>
      <c r="M170" s="271"/>
      <c r="CD170" s="273"/>
      <c r="CE170" s="273"/>
    </row>
    <row r="171" spans="1:83" s="268" customFormat="1" ht="10.5">
      <c r="A171" s="29"/>
      <c r="E171" s="271"/>
      <c r="J171" s="269"/>
      <c r="K171" s="270"/>
      <c r="L171" s="271"/>
      <c r="M171" s="271"/>
      <c r="CD171" s="273"/>
      <c r="CE171" s="273"/>
    </row>
    <row r="172" spans="1:13" s="268" customFormat="1" ht="10.5">
      <c r="A172" s="29"/>
      <c r="E172" s="271"/>
      <c r="J172" s="269"/>
      <c r="K172" s="270"/>
      <c r="L172" s="271"/>
      <c r="M172" s="271"/>
    </row>
    <row r="173" spans="1:13" s="268" customFormat="1" ht="10.5">
      <c r="A173" s="29"/>
      <c r="E173" s="271"/>
      <c r="J173" s="269"/>
      <c r="K173" s="270"/>
      <c r="L173" s="271"/>
      <c r="M173" s="271"/>
    </row>
    <row r="174" spans="1:13" s="268" customFormat="1" ht="10.5">
      <c r="A174" s="29"/>
      <c r="E174" s="271"/>
      <c r="J174" s="269"/>
      <c r="K174" s="270"/>
      <c r="L174" s="271"/>
      <c r="M174" s="271"/>
    </row>
    <row r="175" spans="1:13" s="268" customFormat="1" ht="10.5">
      <c r="A175" s="29"/>
      <c r="E175" s="271"/>
      <c r="J175" s="269"/>
      <c r="K175" s="270"/>
      <c r="L175" s="271"/>
      <c r="M175" s="271"/>
    </row>
    <row r="176" spans="1:13" s="268" customFormat="1" ht="10.5">
      <c r="A176" s="29"/>
      <c r="E176" s="271"/>
      <c r="J176" s="269"/>
      <c r="K176" s="270"/>
      <c r="L176" s="271"/>
      <c r="M176" s="271"/>
    </row>
    <row r="177" spans="1:81" s="159" customFormat="1" ht="10.5">
      <c r="A177" s="29"/>
      <c r="E177" s="274"/>
      <c r="J177" s="297"/>
      <c r="K177" s="270"/>
      <c r="L177" s="271"/>
      <c r="M177" s="271"/>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8"/>
      <c r="AR177" s="268"/>
      <c r="AS177" s="268"/>
      <c r="AT177" s="268"/>
      <c r="AU177" s="268"/>
      <c r="AV177" s="268"/>
      <c r="AW177" s="268"/>
      <c r="AX177" s="268"/>
      <c r="AY177" s="268"/>
      <c r="AZ177" s="268"/>
      <c r="BA177" s="268"/>
      <c r="BB177" s="268"/>
      <c r="BC177" s="268"/>
      <c r="BD177" s="268"/>
      <c r="BE177" s="268"/>
      <c r="BF177" s="268"/>
      <c r="BG177" s="268"/>
      <c r="BH177" s="268"/>
      <c r="BI177" s="268"/>
      <c r="BJ177" s="268"/>
      <c r="BK177" s="268"/>
      <c r="BL177" s="268"/>
      <c r="BM177" s="268"/>
      <c r="BN177" s="268"/>
      <c r="BO177" s="268"/>
      <c r="BP177" s="268"/>
      <c r="BQ177" s="268"/>
      <c r="BR177" s="268"/>
      <c r="BS177" s="268"/>
      <c r="BT177" s="268"/>
      <c r="BU177" s="268"/>
      <c r="BV177" s="268"/>
      <c r="BW177" s="268"/>
      <c r="BX177" s="268"/>
      <c r="BY177" s="268"/>
      <c r="BZ177" s="268"/>
      <c r="CA177" s="268"/>
      <c r="CB177" s="268"/>
      <c r="CC177" s="268"/>
    </row>
    <row r="178" spans="1:81" s="159" customFormat="1" ht="10.5">
      <c r="A178" s="29"/>
      <c r="E178" s="274"/>
      <c r="J178" s="297"/>
      <c r="K178" s="270"/>
      <c r="L178" s="271"/>
      <c r="M178" s="271"/>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c r="AR178" s="268"/>
      <c r="AS178" s="268"/>
      <c r="AT178" s="268"/>
      <c r="AU178" s="268"/>
      <c r="AV178" s="268"/>
      <c r="AW178" s="268"/>
      <c r="AX178" s="268"/>
      <c r="AY178" s="268"/>
      <c r="AZ178" s="268"/>
      <c r="BA178" s="268"/>
      <c r="BB178" s="268"/>
      <c r="BC178" s="268"/>
      <c r="BD178" s="268"/>
      <c r="BE178" s="268"/>
      <c r="BF178" s="268"/>
      <c r="BG178" s="268"/>
      <c r="BH178" s="268"/>
      <c r="BI178" s="268"/>
      <c r="BJ178" s="268"/>
      <c r="BK178" s="268"/>
      <c r="BL178" s="268"/>
      <c r="BM178" s="268"/>
      <c r="BN178" s="268"/>
      <c r="BO178" s="268"/>
      <c r="BP178" s="268"/>
      <c r="BQ178" s="268"/>
      <c r="BR178" s="268"/>
      <c r="BS178" s="268"/>
      <c r="BT178" s="268"/>
      <c r="BU178" s="268"/>
      <c r="BV178" s="268"/>
      <c r="BW178" s="268"/>
      <c r="BX178" s="268"/>
      <c r="BY178" s="268"/>
      <c r="BZ178" s="268"/>
      <c r="CA178" s="268"/>
      <c r="CB178" s="268"/>
      <c r="CC178" s="268"/>
    </row>
    <row r="179" spans="1:81" s="159" customFormat="1" ht="10.5">
      <c r="A179" s="29"/>
      <c r="E179" s="274"/>
      <c r="J179" s="297"/>
      <c r="K179" s="270"/>
      <c r="L179" s="271"/>
      <c r="M179" s="271"/>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8"/>
      <c r="AR179" s="268"/>
      <c r="AS179" s="268"/>
      <c r="AT179" s="268"/>
      <c r="AU179" s="268"/>
      <c r="AV179" s="268"/>
      <c r="AW179" s="268"/>
      <c r="AX179" s="268"/>
      <c r="AY179" s="268"/>
      <c r="AZ179" s="268"/>
      <c r="BA179" s="268"/>
      <c r="BB179" s="268"/>
      <c r="BC179" s="268"/>
      <c r="BD179" s="268"/>
      <c r="BE179" s="268"/>
      <c r="BF179" s="268"/>
      <c r="BG179" s="268"/>
      <c r="BH179" s="268"/>
      <c r="BI179" s="268"/>
      <c r="BJ179" s="268"/>
      <c r="BK179" s="268"/>
      <c r="BL179" s="268"/>
      <c r="BM179" s="268"/>
      <c r="BN179" s="268"/>
      <c r="BO179" s="268"/>
      <c r="BP179" s="268"/>
      <c r="BQ179" s="268"/>
      <c r="BR179" s="268"/>
      <c r="BS179" s="268"/>
      <c r="BT179" s="268"/>
      <c r="BU179" s="268"/>
      <c r="BV179" s="268"/>
      <c r="BW179" s="268"/>
      <c r="BX179" s="268"/>
      <c r="BY179" s="268"/>
      <c r="BZ179" s="268"/>
      <c r="CA179" s="268"/>
      <c r="CB179" s="268"/>
      <c r="CC179" s="268"/>
    </row>
    <row r="180" spans="1:81" s="159" customFormat="1" ht="10.5">
      <c r="A180" s="29"/>
      <c r="E180" s="274"/>
      <c r="J180" s="297"/>
      <c r="K180" s="270"/>
      <c r="L180" s="271"/>
      <c r="M180" s="271"/>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8"/>
      <c r="BC180" s="268"/>
      <c r="BD180" s="268"/>
      <c r="BE180" s="268"/>
      <c r="BF180" s="268"/>
      <c r="BG180" s="268"/>
      <c r="BH180" s="268"/>
      <c r="BI180" s="268"/>
      <c r="BJ180" s="268"/>
      <c r="BK180" s="268"/>
      <c r="BL180" s="268"/>
      <c r="BM180" s="268"/>
      <c r="BN180" s="268"/>
      <c r="BO180" s="268"/>
      <c r="BP180" s="268"/>
      <c r="BQ180" s="268"/>
      <c r="BR180" s="268"/>
      <c r="BS180" s="268"/>
      <c r="BT180" s="268"/>
      <c r="BU180" s="268"/>
      <c r="BV180" s="268"/>
      <c r="BW180" s="268"/>
      <c r="BX180" s="268"/>
      <c r="BY180" s="268"/>
      <c r="BZ180" s="268"/>
      <c r="CA180" s="268"/>
      <c r="CB180" s="268"/>
      <c r="CC180" s="268"/>
    </row>
    <row r="181" spans="1:81" s="159" customFormat="1" ht="10.5">
      <c r="A181" s="29"/>
      <c r="E181" s="274"/>
      <c r="J181" s="297"/>
      <c r="K181" s="270"/>
      <c r="L181" s="271"/>
      <c r="M181" s="271"/>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8"/>
      <c r="BL181" s="268"/>
      <c r="BM181" s="268"/>
      <c r="BN181" s="268"/>
      <c r="BO181" s="268"/>
      <c r="BP181" s="268"/>
      <c r="BQ181" s="268"/>
      <c r="BR181" s="268"/>
      <c r="BS181" s="268"/>
      <c r="BT181" s="268"/>
      <c r="BU181" s="268"/>
      <c r="BV181" s="268"/>
      <c r="BW181" s="268"/>
      <c r="BX181" s="268"/>
      <c r="BY181" s="268"/>
      <c r="BZ181" s="268"/>
      <c r="CA181" s="268"/>
      <c r="CB181" s="268"/>
      <c r="CC181" s="268"/>
    </row>
    <row r="182" spans="1:81" s="159" customFormat="1" ht="10.5">
      <c r="A182" s="29"/>
      <c r="E182" s="274"/>
      <c r="J182" s="297"/>
      <c r="K182" s="270"/>
      <c r="L182" s="271"/>
      <c r="M182" s="271"/>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8"/>
      <c r="AU182" s="268"/>
      <c r="AV182" s="268"/>
      <c r="AW182" s="268"/>
      <c r="AX182" s="268"/>
      <c r="AY182" s="268"/>
      <c r="AZ182" s="268"/>
      <c r="BA182" s="268"/>
      <c r="BB182" s="268"/>
      <c r="BC182" s="268"/>
      <c r="BD182" s="268"/>
      <c r="BE182" s="268"/>
      <c r="BF182" s="268"/>
      <c r="BG182" s="268"/>
      <c r="BH182" s="268"/>
      <c r="BI182" s="268"/>
      <c r="BJ182" s="268"/>
      <c r="BK182" s="268"/>
      <c r="BL182" s="268"/>
      <c r="BM182" s="268"/>
      <c r="BN182" s="268"/>
      <c r="BO182" s="268"/>
      <c r="BP182" s="268"/>
      <c r="BQ182" s="268"/>
      <c r="BR182" s="268"/>
      <c r="BS182" s="268"/>
      <c r="BT182" s="268"/>
      <c r="BU182" s="268"/>
      <c r="BV182" s="268"/>
      <c r="BW182" s="268"/>
      <c r="BX182" s="268"/>
      <c r="BY182" s="268"/>
      <c r="BZ182" s="268"/>
      <c r="CA182" s="268"/>
      <c r="CB182" s="268"/>
      <c r="CC182" s="268"/>
    </row>
    <row r="183" spans="1:81" s="159" customFormat="1" ht="10.5">
      <c r="A183" s="29"/>
      <c r="E183" s="274"/>
      <c r="J183" s="297"/>
      <c r="K183" s="270"/>
      <c r="L183" s="271"/>
      <c r="M183" s="271"/>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8"/>
      <c r="AR183" s="268"/>
      <c r="AS183" s="268"/>
      <c r="AT183" s="268"/>
      <c r="AU183" s="268"/>
      <c r="AV183" s="268"/>
      <c r="AW183" s="268"/>
      <c r="AX183" s="268"/>
      <c r="AY183" s="268"/>
      <c r="AZ183" s="268"/>
      <c r="BA183" s="268"/>
      <c r="BB183" s="268"/>
      <c r="BC183" s="268"/>
      <c r="BD183" s="268"/>
      <c r="BE183" s="268"/>
      <c r="BF183" s="268"/>
      <c r="BG183" s="268"/>
      <c r="BH183" s="268"/>
      <c r="BI183" s="268"/>
      <c r="BJ183" s="268"/>
      <c r="BK183" s="268"/>
      <c r="BL183" s="268"/>
      <c r="BM183" s="268"/>
      <c r="BN183" s="268"/>
      <c r="BO183" s="268"/>
      <c r="BP183" s="268"/>
      <c r="BQ183" s="268"/>
      <c r="BR183" s="268"/>
      <c r="BS183" s="268"/>
      <c r="BT183" s="268"/>
      <c r="BU183" s="268"/>
      <c r="BV183" s="268"/>
      <c r="BW183" s="268"/>
      <c r="BX183" s="268"/>
      <c r="BY183" s="268"/>
      <c r="BZ183" s="268"/>
      <c r="CA183" s="268"/>
      <c r="CB183" s="268"/>
      <c r="CC183" s="268"/>
    </row>
    <row r="184" spans="1:81" s="159" customFormat="1" ht="10.5">
      <c r="A184" s="29"/>
      <c r="E184" s="274"/>
      <c r="J184" s="297"/>
      <c r="K184" s="270"/>
      <c r="L184" s="271"/>
      <c r="M184" s="271"/>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8"/>
      <c r="AR184" s="268"/>
      <c r="AS184" s="268"/>
      <c r="AT184" s="268"/>
      <c r="AU184" s="268"/>
      <c r="AV184" s="268"/>
      <c r="AW184" s="268"/>
      <c r="AX184" s="268"/>
      <c r="AY184" s="268"/>
      <c r="AZ184" s="268"/>
      <c r="BA184" s="268"/>
      <c r="BB184" s="268"/>
      <c r="BC184" s="268"/>
      <c r="BD184" s="268"/>
      <c r="BE184" s="268"/>
      <c r="BF184" s="268"/>
      <c r="BG184" s="268"/>
      <c r="BH184" s="268"/>
      <c r="BI184" s="268"/>
      <c r="BJ184" s="268"/>
      <c r="BK184" s="268"/>
      <c r="BL184" s="268"/>
      <c r="BM184" s="268"/>
      <c r="BN184" s="268"/>
      <c r="BO184" s="268"/>
      <c r="BP184" s="268"/>
      <c r="BQ184" s="268"/>
      <c r="BR184" s="268"/>
      <c r="BS184" s="268"/>
      <c r="BT184" s="268"/>
      <c r="BU184" s="268"/>
      <c r="BV184" s="268"/>
      <c r="BW184" s="268"/>
      <c r="BX184" s="268"/>
      <c r="BY184" s="268"/>
      <c r="BZ184" s="268"/>
      <c r="CA184" s="268"/>
      <c r="CB184" s="268"/>
      <c r="CC184" s="268"/>
    </row>
    <row r="185" spans="1:81" s="159" customFormat="1" ht="10.5">
      <c r="A185" s="29"/>
      <c r="E185" s="274"/>
      <c r="J185" s="297"/>
      <c r="K185" s="270"/>
      <c r="L185" s="271"/>
      <c r="M185" s="271"/>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K185" s="268"/>
      <c r="AL185" s="268"/>
      <c r="AM185" s="268"/>
      <c r="AN185" s="268"/>
      <c r="AO185" s="268"/>
      <c r="AP185" s="268"/>
      <c r="AQ185" s="268"/>
      <c r="AR185" s="268"/>
      <c r="AS185" s="268"/>
      <c r="AT185" s="268"/>
      <c r="AU185" s="268"/>
      <c r="AV185" s="268"/>
      <c r="AW185" s="268"/>
      <c r="AX185" s="268"/>
      <c r="AY185" s="268"/>
      <c r="AZ185" s="268"/>
      <c r="BA185" s="268"/>
      <c r="BB185" s="268"/>
      <c r="BC185" s="268"/>
      <c r="BD185" s="268"/>
      <c r="BE185" s="268"/>
      <c r="BF185" s="268"/>
      <c r="BG185" s="268"/>
      <c r="BH185" s="268"/>
      <c r="BI185" s="268"/>
      <c r="BJ185" s="268"/>
      <c r="BK185" s="268"/>
      <c r="BL185" s="268"/>
      <c r="BM185" s="268"/>
      <c r="BN185" s="268"/>
      <c r="BO185" s="268"/>
      <c r="BP185" s="268"/>
      <c r="BQ185" s="268"/>
      <c r="BR185" s="268"/>
      <c r="BS185" s="268"/>
      <c r="BT185" s="268"/>
      <c r="BU185" s="268"/>
      <c r="BV185" s="268"/>
      <c r="BW185" s="268"/>
      <c r="BX185" s="268"/>
      <c r="BY185" s="268"/>
      <c r="BZ185" s="268"/>
      <c r="CA185" s="268"/>
      <c r="CB185" s="268"/>
      <c r="CC185" s="268"/>
    </row>
    <row r="186" spans="1:81" s="159" customFormat="1" ht="10.5">
      <c r="A186" s="29"/>
      <c r="E186" s="274"/>
      <c r="J186" s="297"/>
      <c r="K186" s="270"/>
      <c r="L186" s="271"/>
      <c r="M186" s="271"/>
      <c r="N186" s="268"/>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8"/>
      <c r="AN186" s="268"/>
      <c r="AO186" s="268"/>
      <c r="AP186" s="268"/>
      <c r="AQ186" s="268"/>
      <c r="AR186" s="268"/>
      <c r="AS186" s="268"/>
      <c r="AT186" s="268"/>
      <c r="AU186" s="268"/>
      <c r="AV186" s="268"/>
      <c r="AW186" s="268"/>
      <c r="AX186" s="268"/>
      <c r="AY186" s="26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68"/>
      <c r="CB186" s="268"/>
      <c r="CC186" s="268"/>
    </row>
    <row r="187" spans="1:81" s="159" customFormat="1" ht="10.5">
      <c r="A187" s="29"/>
      <c r="E187" s="274"/>
      <c r="J187" s="297"/>
      <c r="K187" s="270"/>
      <c r="L187" s="271"/>
      <c r="M187" s="271"/>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8"/>
      <c r="BV187" s="268"/>
      <c r="BW187" s="268"/>
      <c r="BX187" s="268"/>
      <c r="BY187" s="268"/>
      <c r="BZ187" s="268"/>
      <c r="CA187" s="268"/>
      <c r="CB187" s="268"/>
      <c r="CC187" s="268"/>
    </row>
    <row r="188" spans="1:81" s="159" customFormat="1" ht="10.5">
      <c r="A188" s="29"/>
      <c r="E188" s="274"/>
      <c r="J188" s="297"/>
      <c r="K188" s="270"/>
      <c r="L188" s="271"/>
      <c r="M188" s="271"/>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268"/>
      <c r="AY188" s="26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c r="BZ188" s="268"/>
      <c r="CA188" s="268"/>
      <c r="CB188" s="268"/>
      <c r="CC188" s="268"/>
    </row>
  </sheetData>
  <sheetProtection password="CCB6" sheet="1" objects="1" scenarios="1"/>
  <mergeCells count="12">
    <mergeCell ref="H55:H59"/>
    <mergeCell ref="H63:J65"/>
    <mergeCell ref="H66:J67"/>
    <mergeCell ref="G72:G74"/>
    <mergeCell ref="G83:J85"/>
    <mergeCell ref="B87:D91"/>
    <mergeCell ref="E5:F5"/>
    <mergeCell ref="G5:H5"/>
    <mergeCell ref="I5:J5"/>
    <mergeCell ref="I53:J57"/>
    <mergeCell ref="E14:G14"/>
    <mergeCell ref="H14:J14"/>
  </mergeCells>
  <printOptions/>
  <pageMargins left="0.7480314960629921" right="0.4724409448818898" top="0.4330708661417323" bottom="0.58" header="0.4330708661417323" footer="0.35433070866141736"/>
  <pageSetup firstPageNumber="1" useFirstPageNumber="1" fitToHeight="1" fitToWidth="1" horizontalDpi="300" verticalDpi="300" orientation="portrait" paperSize="9" scale="98" r:id="rId4"/>
  <headerFooter alignWithMargins="0">
    <oddFooter>&amp;C&amp;A&amp;RPagina &amp;P</oddFooter>
  </headerFooter>
  <rowBreaks count="1" manualBreakCount="1">
    <brk id="66" min="1" max="9"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442"/>
  <sheetViews>
    <sheetView zoomScalePageLayoutView="0" workbookViewId="0" topLeftCell="A1">
      <selection activeCell="A1" sqref="A1"/>
    </sheetView>
  </sheetViews>
  <sheetFormatPr defaultColWidth="9.140625" defaultRowHeight="12.75"/>
  <cols>
    <col min="1" max="1" width="1.8515625" style="304" customWidth="1"/>
    <col min="2" max="2" width="14.421875" style="5" customWidth="1"/>
    <col min="3" max="3" width="13.7109375" style="5" customWidth="1"/>
    <col min="4" max="4" width="9.140625" style="5" customWidth="1"/>
    <col min="5" max="5" width="10.00390625" style="5" customWidth="1"/>
    <col min="6" max="6" width="9.28125" style="5" customWidth="1"/>
    <col min="7" max="7" width="11.7109375" style="5" customWidth="1"/>
    <col min="8" max="8" width="8.57421875" style="5" customWidth="1"/>
    <col min="9" max="9" width="10.7109375" style="5" customWidth="1"/>
    <col min="10" max="10" width="10.57421875" style="304" customWidth="1"/>
    <col min="11" max="11" width="8.00390625" style="304" customWidth="1"/>
    <col min="12" max="12" width="8.57421875" style="304" customWidth="1"/>
    <col min="13" max="13" width="9.00390625" style="304" customWidth="1"/>
    <col min="14" max="14" width="9.57421875" style="304" customWidth="1"/>
    <col min="15" max="15" width="9.140625" style="304" customWidth="1"/>
    <col min="16" max="16" width="15.421875" style="304" customWidth="1"/>
    <col min="17" max="17" width="17.421875" style="5" customWidth="1"/>
    <col min="18" max="18" width="14.140625" style="5" customWidth="1"/>
    <col min="19" max="19" width="9.140625" style="5" customWidth="1"/>
    <col min="20" max="20" width="12.7109375" style="5" customWidth="1"/>
    <col min="21" max="21" width="7.57421875" style="5" customWidth="1"/>
    <col min="22" max="16384" width="9.140625" style="5" customWidth="1"/>
  </cols>
  <sheetData>
    <row r="1" spans="1:16" s="27" customFormat="1" ht="10.5">
      <c r="A1" s="304"/>
      <c r="B1" s="2" t="s">
        <v>27</v>
      </c>
      <c r="C1" s="2"/>
      <c r="E1" s="2"/>
      <c r="F1" s="2" t="s">
        <v>402</v>
      </c>
      <c r="J1" s="304"/>
      <c r="K1" s="304"/>
      <c r="L1" s="304"/>
      <c r="M1" s="304"/>
      <c r="N1" s="304"/>
      <c r="O1" s="304"/>
      <c r="P1" s="304"/>
    </row>
    <row r="2" spans="2:17" ht="12.75">
      <c r="B2" s="381" t="s">
        <v>168</v>
      </c>
      <c r="C2" s="382">
        <f>Bedrijfsgegevens!C2</f>
        <v>0</v>
      </c>
      <c r="D2" s="383"/>
      <c r="E2" s="173" t="str">
        <f>Bedrijfsgegevens!D2</f>
        <v>Jaar</v>
      </c>
      <c r="F2" s="353">
        <f>Bedrijfsgegevens!E2</f>
        <v>0</v>
      </c>
      <c r="G2" s="55" t="s">
        <v>340</v>
      </c>
      <c r="H2" s="55"/>
      <c r="I2" s="384">
        <f>Bedrijfsgegevens!F3</f>
        <v>0</v>
      </c>
      <c r="J2" s="31"/>
      <c r="Q2" s="304"/>
    </row>
    <row r="3" spans="2:17" ht="20.25" customHeight="1">
      <c r="B3" s="32" t="s">
        <v>341</v>
      </c>
      <c r="C3" s="385"/>
      <c r="D3" s="386"/>
      <c r="E3" s="55" t="s">
        <v>336</v>
      </c>
      <c r="F3" s="347">
        <f>Bedrijfsgegevens!G2</f>
        <v>41452.487688657406</v>
      </c>
      <c r="G3" s="387"/>
      <c r="H3" s="387"/>
      <c r="I3" s="387"/>
      <c r="J3" s="384"/>
      <c r="Q3" s="304"/>
    </row>
    <row r="4" spans="2:17" ht="23.25" customHeight="1">
      <c r="B4" s="388" t="s">
        <v>199</v>
      </c>
      <c r="C4" s="388"/>
      <c r="D4" s="389" t="s">
        <v>170</v>
      </c>
      <c r="E4" s="389" t="s">
        <v>171</v>
      </c>
      <c r="F4" s="390"/>
      <c r="G4" s="388" t="s">
        <v>172</v>
      </c>
      <c r="H4" s="388"/>
      <c r="I4" s="389" t="s">
        <v>170</v>
      </c>
      <c r="J4" s="389" t="s">
        <v>171</v>
      </c>
      <c r="Q4" s="304"/>
    </row>
    <row r="5" spans="2:17" ht="15.75" customHeight="1">
      <c r="B5" s="391" t="s">
        <v>173</v>
      </c>
      <c r="C5" s="391"/>
      <c r="D5" s="392"/>
      <c r="E5" s="392"/>
      <c r="F5" s="392"/>
      <c r="G5" s="391" t="s">
        <v>174</v>
      </c>
      <c r="H5" s="391"/>
      <c r="I5" s="392"/>
      <c r="J5" s="392"/>
      <c r="Q5" s="304"/>
    </row>
    <row r="6" spans="2:17" ht="15.75" customHeight="1">
      <c r="B6" s="393" t="s">
        <v>175</v>
      </c>
      <c r="C6" s="393"/>
      <c r="D6" s="392">
        <f>'niet toeger.kosten'!S21</f>
        <v>0</v>
      </c>
      <c r="E6" s="392">
        <f>D6-'niet toeger.kosten'!O21</f>
        <v>0</v>
      </c>
      <c r="F6" s="392"/>
      <c r="G6" s="392" t="str">
        <f>'besp-liquid'!B7</f>
        <v>- hypothecaire lening 1</v>
      </c>
      <c r="H6" s="392"/>
      <c r="I6" s="392">
        <f>'besp-liquid'!F7</f>
        <v>0</v>
      </c>
      <c r="J6" s="392">
        <f>I6-'besp-liquid'!I7-'besp-liquid'!J7</f>
        <v>0</v>
      </c>
      <c r="Q6" s="304"/>
    </row>
    <row r="7" spans="2:17" ht="15.75" customHeight="1">
      <c r="B7" s="393" t="s">
        <v>176</v>
      </c>
      <c r="C7" s="393"/>
      <c r="D7" s="392">
        <f>'niet toeger.kosten'!S17+'niet toeger.kosten'!S18</f>
        <v>0</v>
      </c>
      <c r="E7" s="392">
        <f>D7</f>
        <v>0</v>
      </c>
      <c r="F7" s="392"/>
      <c r="G7" s="392" t="str">
        <f>'besp-liquid'!B8</f>
        <v>- hypothecaire lening 2</v>
      </c>
      <c r="H7" s="392"/>
      <c r="I7" s="392">
        <f>'besp-liquid'!F8</f>
        <v>0</v>
      </c>
      <c r="J7" s="392">
        <f>I7-'besp-liquid'!I8-'besp-liquid'!J8</f>
        <v>0</v>
      </c>
      <c r="Q7" s="304"/>
    </row>
    <row r="8" spans="2:17" ht="15.75" customHeight="1">
      <c r="B8" s="393" t="s">
        <v>391</v>
      </c>
      <c r="C8" s="393"/>
      <c r="D8" s="392">
        <f>SUM('niet toeger.kosten'!S25:S31)+'niet toeger.kosten'!S20</f>
        <v>0</v>
      </c>
      <c r="E8" s="392">
        <f>D8-SUM('niet toeger.kosten'!O25:O31)-'niet toeger.kosten'!O20+'besp-liquid'!E43</f>
        <v>0</v>
      </c>
      <c r="F8" s="392"/>
      <c r="G8" s="392" t="str">
        <f>'besp-liquid'!B9</f>
        <v>- familielening</v>
      </c>
      <c r="H8" s="392"/>
      <c r="I8" s="392">
        <f>'besp-liquid'!F9</f>
        <v>0</v>
      </c>
      <c r="J8" s="392">
        <f>I8-'besp-liquid'!I9-'besp-liquid'!J9</f>
        <v>0</v>
      </c>
      <c r="Q8" s="304"/>
    </row>
    <row r="9" spans="2:21" ht="15.75" customHeight="1">
      <c r="B9" s="393" t="s">
        <v>177</v>
      </c>
      <c r="C9" s="393"/>
      <c r="D9" s="392">
        <f>'niet toeger.kosten'!S32</f>
        <v>0</v>
      </c>
      <c r="E9" s="392" t="e">
        <f>D9-'niet toeger.kosten'!O32+'besp-liquid'!E44</f>
        <v>#VALUE!</v>
      </c>
      <c r="F9" s="392"/>
      <c r="G9" s="392" t="str">
        <f>'besp-liquid'!B10</f>
        <v>- overige leningen</v>
      </c>
      <c r="H9" s="392"/>
      <c r="I9" s="392">
        <f>'besp-liquid'!F10</f>
        <v>0</v>
      </c>
      <c r="J9" s="392">
        <f>I9-'besp-liquid'!I10-'besp-liquid'!J10</f>
        <v>0</v>
      </c>
      <c r="Q9" s="304"/>
      <c r="T9" s="110"/>
      <c r="U9" s="110"/>
    </row>
    <row r="10" spans="2:21" ht="15.75" customHeight="1">
      <c r="B10" s="393" t="s">
        <v>178</v>
      </c>
      <c r="C10" s="393"/>
      <c r="D10" s="392">
        <f>'saldo geit'!H49*'saldo geit'!K49+'saldo geit'!H50*'saldo geit'!K50</f>
        <v>0</v>
      </c>
      <c r="E10" s="392">
        <f>D10+'saldo geit'!L15</f>
        <v>0</v>
      </c>
      <c r="F10" s="392"/>
      <c r="G10" s="393"/>
      <c r="H10" s="393"/>
      <c r="I10" s="392"/>
      <c r="J10" s="392"/>
      <c r="Q10" s="304"/>
      <c r="T10" s="110"/>
      <c r="U10" s="110"/>
    </row>
    <row r="11" spans="2:21" ht="15.75" customHeight="1">
      <c r="B11" s="393" t="s">
        <v>392</v>
      </c>
      <c r="C11" s="393"/>
      <c r="D11" s="305"/>
      <c r="E11" s="392">
        <f>D11+'besp-liquid'!E46</f>
        <v>0</v>
      </c>
      <c r="F11" s="392"/>
      <c r="G11" s="398" t="s">
        <v>179</v>
      </c>
      <c r="H11" s="398"/>
      <c r="I11" s="392"/>
      <c r="J11" s="392"/>
      <c r="Q11" s="304"/>
      <c r="T11" s="110"/>
      <c r="U11" s="306"/>
    </row>
    <row r="12" spans="2:21" ht="15.75" customHeight="1">
      <c r="B12" s="391" t="s">
        <v>180</v>
      </c>
      <c r="C12" s="391"/>
      <c r="D12" s="392"/>
      <c r="E12" s="392"/>
      <c r="F12" s="392"/>
      <c r="G12" s="393" t="s">
        <v>181</v>
      </c>
      <c r="H12" s="393"/>
      <c r="I12" s="305"/>
      <c r="J12" s="392" t="e">
        <f>IF('besp-liquid'!F51&lt;balans!I12,(I12-'besp-liquid'!F51),0)</f>
        <v>#DIV/0!</v>
      </c>
      <c r="Q12" s="304"/>
      <c r="T12" s="110"/>
      <c r="U12" s="110"/>
    </row>
    <row r="13" spans="2:21" ht="15.75" customHeight="1">
      <c r="B13" s="393" t="s">
        <v>182</v>
      </c>
      <c r="C13" s="393"/>
      <c r="D13" s="305"/>
      <c r="E13" s="392">
        <f>D13</f>
        <v>0</v>
      </c>
      <c r="F13" s="33"/>
      <c r="G13" s="393" t="s">
        <v>183</v>
      </c>
      <c r="H13" s="393"/>
      <c r="I13" s="386"/>
      <c r="J13" s="392"/>
      <c r="Q13" s="304"/>
      <c r="T13" s="110"/>
      <c r="U13" s="306"/>
    </row>
    <row r="14" spans="2:21" ht="15.75" customHeight="1">
      <c r="B14" s="393" t="s">
        <v>184</v>
      </c>
      <c r="C14" s="393"/>
      <c r="D14" s="305"/>
      <c r="E14" s="392">
        <f>D14</f>
        <v>0</v>
      </c>
      <c r="F14" s="392"/>
      <c r="G14" s="393" t="s">
        <v>185</v>
      </c>
      <c r="H14" s="393"/>
      <c r="I14" s="305"/>
      <c r="J14" s="392">
        <f>I14</f>
        <v>0</v>
      </c>
      <c r="Q14" s="304"/>
      <c r="T14" s="110"/>
      <c r="U14" s="306"/>
    </row>
    <row r="15" spans="2:21" ht="15.75" customHeight="1">
      <c r="B15" s="393" t="s">
        <v>186</v>
      </c>
      <c r="C15" s="393"/>
      <c r="D15" s="305"/>
      <c r="E15" s="392" t="e">
        <f>D15+IF('besp-liquid'!F51&gt;balans!I12,('besp-liquid'!F51-balans!I12))</f>
        <v>#DIV/0!</v>
      </c>
      <c r="F15" s="392"/>
      <c r="G15" s="31"/>
      <c r="H15" s="31"/>
      <c r="I15" s="31"/>
      <c r="J15" s="392"/>
      <c r="Q15" s="304"/>
      <c r="T15" s="110"/>
      <c r="U15" s="306"/>
    </row>
    <row r="16" spans="2:21" ht="15.75" customHeight="1">
      <c r="B16" s="393" t="s">
        <v>187</v>
      </c>
      <c r="C16" s="393"/>
      <c r="D16" s="305"/>
      <c r="E16" s="392">
        <f>D16</f>
        <v>0</v>
      </c>
      <c r="F16" s="392"/>
      <c r="G16" s="391" t="s">
        <v>188</v>
      </c>
      <c r="H16" s="391"/>
      <c r="I16" s="392">
        <f>SUM(I6:I14)</f>
        <v>0</v>
      </c>
      <c r="J16" s="392" t="e">
        <f>SUM(J6:J14)</f>
        <v>#DIV/0!</v>
      </c>
      <c r="Q16" s="304"/>
      <c r="T16" s="110"/>
      <c r="U16" s="110"/>
    </row>
    <row r="17" spans="2:17" ht="15.75" customHeight="1">
      <c r="B17" s="394"/>
      <c r="C17" s="394"/>
      <c r="D17" s="399"/>
      <c r="E17" s="399"/>
      <c r="F17" s="399"/>
      <c r="G17" s="388" t="s">
        <v>189</v>
      </c>
      <c r="H17" s="520"/>
      <c r="I17" s="400">
        <f>D18-I16</f>
        <v>0</v>
      </c>
      <c r="J17" s="392" t="e">
        <f>J18-J16</f>
        <v>#VALUE!</v>
      </c>
      <c r="Q17" s="304"/>
    </row>
    <row r="18" spans="2:17" ht="15.75" customHeight="1">
      <c r="B18" s="391" t="s">
        <v>139</v>
      </c>
      <c r="C18" s="391"/>
      <c r="D18" s="401">
        <f>SUM(D6:D16)</f>
        <v>0</v>
      </c>
      <c r="E18" s="402" t="e">
        <f>SUM(E6:E16)</f>
        <v>#VALUE!</v>
      </c>
      <c r="F18" s="392"/>
      <c r="G18" s="391" t="s">
        <v>139</v>
      </c>
      <c r="H18" s="391"/>
      <c r="I18" s="401">
        <f>D18</f>
        <v>0</v>
      </c>
      <c r="J18" s="402" t="e">
        <f>E18</f>
        <v>#VALUE!</v>
      </c>
      <c r="Q18" s="304"/>
    </row>
    <row r="19" spans="2:17" ht="15.75" customHeight="1">
      <c r="B19" s="33"/>
      <c r="C19" s="33"/>
      <c r="D19" s="392"/>
      <c r="E19" s="392"/>
      <c r="F19" s="392"/>
      <c r="G19" s="393"/>
      <c r="H19" s="393"/>
      <c r="I19" s="392"/>
      <c r="J19" s="392"/>
      <c r="Q19" s="304"/>
    </row>
    <row r="20" spans="2:17" ht="15.75" customHeight="1">
      <c r="B20" s="395" t="s">
        <v>285</v>
      </c>
      <c r="C20" s="384"/>
      <c r="D20" s="403"/>
      <c r="E20" s="551" t="s">
        <v>369</v>
      </c>
      <c r="F20" s="31"/>
      <c r="G20" s="552" t="s">
        <v>371</v>
      </c>
      <c r="H20" s="31"/>
      <c r="I20" s="551" t="s">
        <v>403</v>
      </c>
      <c r="J20" s="31"/>
      <c r="Q20" s="304"/>
    </row>
    <row r="21" spans="2:17" ht="24.75" customHeight="1">
      <c r="B21" s="31"/>
      <c r="C21" s="396" t="s">
        <v>372</v>
      </c>
      <c r="D21" s="404" t="s">
        <v>190</v>
      </c>
      <c r="E21" s="551"/>
      <c r="F21" s="42"/>
      <c r="G21" s="552"/>
      <c r="H21" s="405"/>
      <c r="I21" s="551"/>
      <c r="J21" s="405" t="s">
        <v>370</v>
      </c>
      <c r="Q21" s="304"/>
    </row>
    <row r="22" spans="2:17" ht="19.5" customHeight="1">
      <c r="B22" s="384"/>
      <c r="C22" s="397">
        <f>I17</f>
        <v>0</v>
      </c>
      <c r="D22" s="397" t="e">
        <f>'besp-liquid'!F38</f>
        <v>#DIV/0!</v>
      </c>
      <c r="E22" s="400" t="e">
        <f>C22+D22</f>
        <v>#DIV/0!</v>
      </c>
      <c r="F22" s="406"/>
      <c r="G22" s="73" t="e">
        <f>E18</f>
        <v>#VALUE!</v>
      </c>
      <c r="H22" s="73"/>
      <c r="I22" s="73" t="e">
        <f>J16</f>
        <v>#DIV/0!</v>
      </c>
      <c r="J22" s="400" t="e">
        <f>G22-I22</f>
        <v>#VALUE!</v>
      </c>
      <c r="Q22" s="304"/>
    </row>
    <row r="23" spans="3:17" ht="17.25" customHeight="1">
      <c r="C23" s="33"/>
      <c r="D23" s="392"/>
      <c r="E23" s="392"/>
      <c r="F23" s="400"/>
      <c r="G23" s="393"/>
      <c r="H23" s="393"/>
      <c r="I23" s="392"/>
      <c r="J23" s="400"/>
      <c r="Q23" s="304"/>
    </row>
    <row r="24" spans="2:17" ht="12" customHeight="1">
      <c r="B24" s="32" t="s">
        <v>374</v>
      </c>
      <c r="C24" s="79"/>
      <c r="D24" s="407" t="s">
        <v>170</v>
      </c>
      <c r="E24" s="407" t="s">
        <v>171</v>
      </c>
      <c r="F24" s="408"/>
      <c r="G24" s="79"/>
      <c r="H24" s="79"/>
      <c r="I24" s="407" t="s">
        <v>170</v>
      </c>
      <c r="J24" s="407" t="s">
        <v>171</v>
      </c>
      <c r="Q24" s="304"/>
    </row>
    <row r="25" spans="2:17" ht="12" customHeight="1">
      <c r="B25" s="31"/>
      <c r="C25" s="158" t="s">
        <v>191</v>
      </c>
      <c r="D25" s="409" t="e">
        <f>SUM(D13:D16)/(I12+I14)</f>
        <v>#DIV/0!</v>
      </c>
      <c r="E25" s="409" t="e">
        <f>SUM(E13:E16)/(J12+J14)</f>
        <v>#DIV/0!</v>
      </c>
      <c r="F25" s="410"/>
      <c r="G25" s="158" t="s">
        <v>192</v>
      </c>
      <c r="H25" s="158"/>
      <c r="I25" s="411" t="e">
        <f>I17/I18*100</f>
        <v>#DIV/0!</v>
      </c>
      <c r="J25" s="411" t="e">
        <f>J17/J18*100</f>
        <v>#VALUE!</v>
      </c>
      <c r="Q25" s="304"/>
    </row>
    <row r="26" spans="2:17" ht="12" customHeight="1">
      <c r="B26" s="31"/>
      <c r="C26" s="158" t="s">
        <v>193</v>
      </c>
      <c r="D26" s="409" t="e">
        <f>SUM(D14:D16)/(I12+I14)</f>
        <v>#DIV/0!</v>
      </c>
      <c r="E26" s="409" t="e">
        <f>SUM(E14:E16)/(J12+J14)</f>
        <v>#DIV/0!</v>
      </c>
      <c r="F26" s="410"/>
      <c r="G26" s="158" t="s">
        <v>194</v>
      </c>
      <c r="H26" s="158"/>
      <c r="I26" s="392">
        <f>SUM(D13:D16)-(I12+I14)</f>
        <v>0</v>
      </c>
      <c r="J26" s="392" t="e">
        <f>SUM(E13:E16)-(J12+J14)</f>
        <v>#DIV/0!</v>
      </c>
      <c r="Q26" s="304"/>
    </row>
    <row r="27" spans="2:17" ht="12" customHeight="1">
      <c r="B27" s="31"/>
      <c r="C27" s="158" t="s">
        <v>195</v>
      </c>
      <c r="D27" s="491" t="e">
        <f>'besp-liquid'!F32+'besp-liquid'!E40</f>
        <v>#DIV/0!</v>
      </c>
      <c r="E27" s="491"/>
      <c r="F27" s="410"/>
      <c r="I27" s="410"/>
      <c r="J27" s="410"/>
      <c r="Q27" s="304"/>
    </row>
    <row r="28" spans="2:17" ht="12" customHeight="1">
      <c r="B28" s="31"/>
      <c r="C28" s="158" t="s">
        <v>197</v>
      </c>
      <c r="D28" s="491" t="e">
        <f>'besp-liquid'!F38+'besp-liquid'!E40</f>
        <v>#DIV/0!</v>
      </c>
      <c r="E28" s="491"/>
      <c r="F28" s="410"/>
      <c r="G28" s="410"/>
      <c r="H28" s="410"/>
      <c r="I28" s="410"/>
      <c r="J28" s="410"/>
      <c r="Q28" s="304"/>
    </row>
    <row r="29" spans="1:17" s="308" customFormat="1" ht="12" customHeight="1">
      <c r="A29" s="307"/>
      <c r="B29" s="31"/>
      <c r="C29" s="173" t="s">
        <v>449</v>
      </c>
      <c r="D29" s="492" t="e">
        <f>'besp-liquid'!F27/((balans!I17+J17)/2)</f>
        <v>#DIV/0!</v>
      </c>
      <c r="E29" s="492"/>
      <c r="F29" s="408"/>
      <c r="G29" s="5"/>
      <c r="H29" s="5"/>
      <c r="I29" s="151" t="s">
        <v>47</v>
      </c>
      <c r="J29" s="75" t="s">
        <v>405</v>
      </c>
      <c r="K29" s="307"/>
      <c r="L29" s="307"/>
      <c r="M29" s="307"/>
      <c r="N29" s="307"/>
      <c r="O29" s="307"/>
      <c r="P29" s="307"/>
      <c r="Q29" s="307"/>
    </row>
    <row r="30" spans="1:17" s="309" customFormat="1" ht="12" customHeight="1">
      <c r="A30" s="307"/>
      <c r="B30" s="31"/>
      <c r="C30" s="31"/>
      <c r="D30" s="31"/>
      <c r="E30" s="31"/>
      <c r="F30" s="31"/>
      <c r="G30" s="158" t="s">
        <v>196</v>
      </c>
      <c r="H30" s="158"/>
      <c r="I30" s="85" t="e">
        <f>'besp-liquid'!F38+'besp-liquid'!E40+'besp-liquid'!E22</f>
        <v>#DIV/0!</v>
      </c>
      <c r="J30" s="414" t="e">
        <f>I30/Bedrijfsgegevens!$D$46</f>
        <v>#DIV/0!</v>
      </c>
      <c r="K30" s="307"/>
      <c r="L30" s="307"/>
      <c r="M30" s="307"/>
      <c r="N30" s="307"/>
      <c r="O30" s="307"/>
      <c r="P30" s="307"/>
      <c r="Q30" s="307"/>
    </row>
    <row r="31" spans="1:17" s="309" customFormat="1" ht="12" customHeight="1">
      <c r="A31" s="307"/>
      <c r="B31" s="31"/>
      <c r="C31" s="158" t="s">
        <v>406</v>
      </c>
      <c r="D31" s="415" t="e">
        <f>D27/Bedrijfsgegevens!$D$46</f>
        <v>#DIV/0!</v>
      </c>
      <c r="E31" s="31"/>
      <c r="F31" s="31"/>
      <c r="G31" s="158" t="s">
        <v>198</v>
      </c>
      <c r="H31" s="158"/>
      <c r="I31" s="48" t="e">
        <f>(I30-'besp-liquid'!F47)*100/('besp-liquid'!E12+'besp-liquid'!J12)</f>
        <v>#DIV/0!</v>
      </c>
      <c r="J31" s="414" t="e">
        <f>I31/Bedrijfsgegevens!$D$46</f>
        <v>#DIV/0!</v>
      </c>
      <c r="K31" s="307"/>
      <c r="L31" s="307"/>
      <c r="M31" s="307"/>
      <c r="N31" s="307"/>
      <c r="O31" s="307"/>
      <c r="P31" s="307"/>
      <c r="Q31" s="307"/>
    </row>
    <row r="32" spans="1:17" s="309" customFormat="1" ht="12" customHeight="1">
      <c r="A32" s="307"/>
      <c r="B32" s="31"/>
      <c r="C32" s="158" t="s">
        <v>407</v>
      </c>
      <c r="D32" s="415" t="e">
        <f>D28/Bedrijfsgegevens!$D$46</f>
        <v>#DIV/0!</v>
      </c>
      <c r="E32" s="31"/>
      <c r="F32" s="31"/>
      <c r="G32" s="158" t="s">
        <v>373</v>
      </c>
      <c r="H32" s="158"/>
      <c r="I32" s="48" t="e">
        <f>'besp-liquid'!F51</f>
        <v>#DIV/0!</v>
      </c>
      <c r="J32" s="414" t="e">
        <f>I32/Bedrijfsgegevens!$D$46</f>
        <v>#DIV/0!</v>
      </c>
      <c r="K32" s="312"/>
      <c r="L32" s="307"/>
      <c r="M32" s="307"/>
      <c r="N32" s="307"/>
      <c r="O32" s="307"/>
      <c r="P32" s="307"/>
      <c r="Q32" s="307"/>
    </row>
    <row r="33" spans="1:16" s="309" customFormat="1" ht="13.5" customHeight="1">
      <c r="A33" s="307"/>
      <c r="B33" s="42"/>
      <c r="C33" s="158"/>
      <c r="D33" s="258"/>
      <c r="E33" s="42"/>
      <c r="F33" s="42"/>
      <c r="G33" s="158"/>
      <c r="H33" s="158"/>
      <c r="I33" s="73"/>
      <c r="J33" s="493"/>
      <c r="K33" s="307"/>
      <c r="L33" s="307"/>
      <c r="M33" s="307"/>
      <c r="N33" s="307"/>
      <c r="O33" s="307"/>
      <c r="P33" s="307"/>
    </row>
    <row r="34" spans="1:16" s="309" customFormat="1" ht="13.5" customHeight="1">
      <c r="A34" s="307"/>
      <c r="B34" s="494" t="s">
        <v>540</v>
      </c>
      <c r="C34" s="347"/>
      <c r="D34" s="346"/>
      <c r="E34" s="346"/>
      <c r="F34" s="495" t="s">
        <v>541</v>
      </c>
      <c r="G34" s="496" t="s">
        <v>542</v>
      </c>
      <c r="H34" s="497"/>
      <c r="I34" s="495" t="s">
        <v>543</v>
      </c>
      <c r="J34" s="497"/>
      <c r="K34" s="307"/>
      <c r="L34" s="307"/>
      <c r="M34" s="307"/>
      <c r="N34" s="307"/>
      <c r="O34" s="307"/>
      <c r="P34" s="307"/>
    </row>
    <row r="35" spans="1:16" s="309" customFormat="1" ht="13.5" customHeight="1">
      <c r="A35" s="307"/>
      <c r="B35" s="347"/>
      <c r="C35" s="347"/>
      <c r="D35" s="496" t="s">
        <v>544</v>
      </c>
      <c r="E35" s="496" t="s">
        <v>545</v>
      </c>
      <c r="F35" s="495" t="s">
        <v>546</v>
      </c>
      <c r="G35" s="496" t="s">
        <v>582</v>
      </c>
      <c r="H35" s="496" t="s">
        <v>547</v>
      </c>
      <c r="I35" s="495" t="s">
        <v>548</v>
      </c>
      <c r="J35" s="496" t="s">
        <v>549</v>
      </c>
      <c r="K35" s="307"/>
      <c r="L35" s="307"/>
      <c r="M35" s="307"/>
      <c r="N35" s="307"/>
      <c r="O35" s="307"/>
      <c r="P35" s="307"/>
    </row>
    <row r="36" spans="1:16" s="309" customFormat="1" ht="13.5" customHeight="1">
      <c r="A36" s="307"/>
      <c r="B36" s="347"/>
      <c r="C36" s="347"/>
      <c r="D36" s="498" t="s">
        <v>550</v>
      </c>
      <c r="E36" s="498" t="s">
        <v>551</v>
      </c>
      <c r="F36" s="499" t="s">
        <v>71</v>
      </c>
      <c r="G36" s="498" t="s">
        <v>71</v>
      </c>
      <c r="H36" s="498" t="s">
        <v>71</v>
      </c>
      <c r="I36" s="499" t="s">
        <v>552</v>
      </c>
      <c r="J36" s="498" t="s">
        <v>553</v>
      </c>
      <c r="K36" s="307"/>
      <c r="L36" s="307"/>
      <c r="M36" s="307"/>
      <c r="N36" s="307"/>
      <c r="O36" s="307"/>
      <c r="P36" s="307"/>
    </row>
    <row r="37" spans="1:16" s="309" customFormat="1" ht="13.5" customHeight="1">
      <c r="A37" s="307"/>
      <c r="B37" s="500" t="s">
        <v>200</v>
      </c>
      <c r="C37" s="501" t="s">
        <v>554</v>
      </c>
      <c r="D37" s="502">
        <f>D5</f>
        <v>0</v>
      </c>
      <c r="E37" s="503"/>
      <c r="F37" s="503"/>
      <c r="G37" s="503"/>
      <c r="H37" s="503"/>
      <c r="I37" s="504"/>
      <c r="J37" s="503"/>
      <c r="K37" s="307"/>
      <c r="L37" s="307"/>
      <c r="M37" s="307"/>
      <c r="N37" s="307"/>
      <c r="O37" s="307"/>
      <c r="P37" s="307"/>
    </row>
    <row r="38" spans="1:16" s="309" customFormat="1" ht="13.5" customHeight="1">
      <c r="A38" s="307"/>
      <c r="B38" s="505"/>
      <c r="C38" s="506" t="s">
        <v>555</v>
      </c>
      <c r="D38" s="502"/>
      <c r="E38" s="503"/>
      <c r="F38" s="503"/>
      <c r="G38" s="503"/>
      <c r="H38" s="503"/>
      <c r="I38" s="504"/>
      <c r="J38" s="503"/>
      <c r="K38" s="307"/>
      <c r="L38" s="307"/>
      <c r="M38" s="307"/>
      <c r="N38" s="307"/>
      <c r="O38" s="307"/>
      <c r="P38" s="307"/>
    </row>
    <row r="39" spans="1:16" s="309" customFormat="1" ht="13.5" customHeight="1">
      <c r="A39" s="307"/>
      <c r="B39" s="507" t="s">
        <v>556</v>
      </c>
      <c r="C39" s="508">
        <f>'[1]bedrijfsgegevens'!H12</f>
        <v>0</v>
      </c>
      <c r="D39" s="509">
        <f>D6</f>
        <v>0</v>
      </c>
      <c r="E39" s="503"/>
      <c r="F39" s="503"/>
      <c r="G39" s="503"/>
      <c r="H39" s="503"/>
      <c r="I39" s="504"/>
      <c r="J39" s="503"/>
      <c r="K39" s="307"/>
      <c r="L39" s="307"/>
      <c r="M39" s="307"/>
      <c r="N39" s="307"/>
      <c r="O39" s="307"/>
      <c r="P39" s="307"/>
    </row>
    <row r="40" spans="1:16" s="309" customFormat="1" ht="13.5" customHeight="1">
      <c r="A40" s="307"/>
      <c r="B40" s="510"/>
      <c r="C40" s="511" t="s">
        <v>557</v>
      </c>
      <c r="D40" s="503"/>
      <c r="E40" s="347"/>
      <c r="F40" s="347"/>
      <c r="G40" s="347"/>
      <c r="H40" s="512"/>
      <c r="I40" s="513"/>
      <c r="J40" s="514"/>
      <c r="K40" s="307"/>
      <c r="L40" s="307"/>
      <c r="M40" s="307"/>
      <c r="N40" s="307"/>
      <c r="O40" s="307"/>
      <c r="P40" s="307"/>
    </row>
    <row r="41" spans="1:16" s="309" customFormat="1" ht="13.5" customHeight="1">
      <c r="A41" s="307"/>
      <c r="B41" s="500" t="s">
        <v>558</v>
      </c>
      <c r="C41" s="506" t="s">
        <v>559</v>
      </c>
      <c r="D41" s="502">
        <f>D$8</f>
        <v>0</v>
      </c>
      <c r="E41" s="503"/>
      <c r="F41" s="503"/>
      <c r="G41" s="503"/>
      <c r="H41" s="503"/>
      <c r="I41" s="504"/>
      <c r="J41" s="503"/>
      <c r="K41" s="307"/>
      <c r="L41" s="307"/>
      <c r="M41" s="307"/>
      <c r="N41" s="307"/>
      <c r="O41" s="307"/>
      <c r="P41" s="307"/>
    </row>
    <row r="42" spans="1:16" s="309" customFormat="1" ht="13.5" customHeight="1">
      <c r="A42" s="307"/>
      <c r="B42" s="515"/>
      <c r="C42" s="501" t="s">
        <v>560</v>
      </c>
      <c r="D42" s="502"/>
      <c r="E42" s="503"/>
      <c r="F42" s="503"/>
      <c r="G42" s="503"/>
      <c r="H42" s="503"/>
      <c r="I42" s="504"/>
      <c r="J42" s="503"/>
      <c r="K42" s="307"/>
      <c r="L42" s="307"/>
      <c r="M42" s="307"/>
      <c r="N42" s="307"/>
      <c r="O42" s="307"/>
      <c r="P42" s="307"/>
    </row>
    <row r="43" spans="1:16" s="309" customFormat="1" ht="13.5" customHeight="1">
      <c r="A43" s="307"/>
      <c r="B43" s="505"/>
      <c r="C43" s="504" t="s">
        <v>561</v>
      </c>
      <c r="D43" s="502"/>
      <c r="E43" s="503"/>
      <c r="F43" s="503"/>
      <c r="G43" s="503"/>
      <c r="H43" s="503"/>
      <c r="I43" s="504"/>
      <c r="J43" s="503"/>
      <c r="K43" s="307"/>
      <c r="L43" s="307"/>
      <c r="M43" s="307"/>
      <c r="N43" s="307"/>
      <c r="O43" s="307"/>
      <c r="P43" s="307"/>
    </row>
    <row r="44" spans="1:16" s="309" customFormat="1" ht="13.5" customHeight="1">
      <c r="A44" s="307"/>
      <c r="B44" s="516" t="s">
        <v>562</v>
      </c>
      <c r="C44" s="517"/>
      <c r="D44" s="509">
        <f>$D$9</f>
        <v>0</v>
      </c>
      <c r="E44" s="503"/>
      <c r="F44" s="503"/>
      <c r="G44" s="503"/>
      <c r="H44" s="503"/>
      <c r="I44" s="504"/>
      <c r="J44" s="503"/>
      <c r="K44" s="307"/>
      <c r="L44" s="307"/>
      <c r="M44" s="307"/>
      <c r="N44" s="307"/>
      <c r="O44" s="307"/>
      <c r="P44" s="307"/>
    </row>
    <row r="45" spans="1:16" s="309" customFormat="1" ht="13.5" customHeight="1">
      <c r="A45" s="307"/>
      <c r="B45" s="500" t="s">
        <v>563</v>
      </c>
      <c r="C45" s="501" t="s">
        <v>559</v>
      </c>
      <c r="D45" s="502">
        <f>$D$10</f>
        <v>0</v>
      </c>
      <c r="E45" s="503"/>
      <c r="F45" s="503"/>
      <c r="G45" s="503"/>
      <c r="H45" s="503"/>
      <c r="I45" s="504"/>
      <c r="J45" s="503"/>
      <c r="K45" s="307"/>
      <c r="L45" s="307"/>
      <c r="M45" s="307"/>
      <c r="N45" s="307"/>
      <c r="O45" s="307"/>
      <c r="P45" s="307"/>
    </row>
    <row r="46" spans="1:16" s="309" customFormat="1" ht="13.5" customHeight="1">
      <c r="A46" s="307"/>
      <c r="B46" s="515"/>
      <c r="C46" s="501" t="s">
        <v>560</v>
      </c>
      <c r="D46" s="502"/>
      <c r="E46" s="503"/>
      <c r="F46" s="503"/>
      <c r="G46" s="503"/>
      <c r="H46" s="503"/>
      <c r="I46" s="504"/>
      <c r="J46" s="503"/>
      <c r="K46" s="307"/>
      <c r="L46" s="307"/>
      <c r="M46" s="307"/>
      <c r="N46" s="307"/>
      <c r="O46" s="307"/>
      <c r="P46" s="307"/>
    </row>
    <row r="47" spans="1:16" s="309" customFormat="1" ht="13.5" customHeight="1">
      <c r="A47" s="307"/>
      <c r="B47" s="505"/>
      <c r="C47" s="504" t="s">
        <v>564</v>
      </c>
      <c r="D47" s="502"/>
      <c r="E47" s="503"/>
      <c r="F47" s="503"/>
      <c r="G47" s="503"/>
      <c r="H47" s="503"/>
      <c r="I47" s="504"/>
      <c r="J47" s="503"/>
      <c r="K47" s="307"/>
      <c r="L47" s="307"/>
      <c r="M47" s="307"/>
      <c r="N47" s="307"/>
      <c r="O47" s="307"/>
      <c r="P47" s="307"/>
    </row>
    <row r="48" spans="1:16" s="309" customFormat="1" ht="13.5" customHeight="1">
      <c r="A48" s="307"/>
      <c r="B48" s="516" t="s">
        <v>565</v>
      </c>
      <c r="C48" s="517"/>
      <c r="D48" s="509">
        <f>$D$11</f>
        <v>0</v>
      </c>
      <c r="E48" s="503"/>
      <c r="F48" s="503"/>
      <c r="G48" s="503"/>
      <c r="H48" s="503"/>
      <c r="I48" s="504"/>
      <c r="J48" s="503"/>
      <c r="K48" s="307"/>
      <c r="L48" s="307"/>
      <c r="M48" s="307"/>
      <c r="N48" s="307"/>
      <c r="O48" s="307"/>
      <c r="P48" s="307"/>
    </row>
    <row r="49" spans="1:16" s="309" customFormat="1" ht="13.5" customHeight="1">
      <c r="A49" s="307"/>
      <c r="B49" s="516" t="s">
        <v>566</v>
      </c>
      <c r="C49" s="517"/>
      <c r="D49" s="509">
        <f>$D$13</f>
        <v>0</v>
      </c>
      <c r="E49" s="503"/>
      <c r="F49" s="503"/>
      <c r="G49" s="503"/>
      <c r="H49" s="503"/>
      <c r="I49" s="504"/>
      <c r="J49" s="503"/>
      <c r="K49" s="307"/>
      <c r="L49" s="307"/>
      <c r="M49" s="307"/>
      <c r="N49" s="307"/>
      <c r="O49" s="307"/>
      <c r="P49" s="307"/>
    </row>
    <row r="50" spans="1:16" s="309" customFormat="1" ht="13.5" customHeight="1">
      <c r="A50" s="307"/>
      <c r="B50" s="516" t="s">
        <v>567</v>
      </c>
      <c r="C50" s="517"/>
      <c r="D50" s="509">
        <f>$D$14</f>
        <v>0</v>
      </c>
      <c r="E50" s="503"/>
      <c r="F50" s="503"/>
      <c r="G50" s="503"/>
      <c r="H50" s="503"/>
      <c r="I50" s="504"/>
      <c r="J50" s="503"/>
      <c r="K50" s="307"/>
      <c r="L50" s="307"/>
      <c r="M50" s="307"/>
      <c r="N50" s="307"/>
      <c r="O50" s="307"/>
      <c r="P50" s="307"/>
    </row>
    <row r="51" spans="1:16" s="309" customFormat="1" ht="13.5" customHeight="1">
      <c r="A51" s="307"/>
      <c r="B51" s="516" t="s">
        <v>568</v>
      </c>
      <c r="C51" s="517"/>
      <c r="D51" s="509">
        <f>$D$15+D15</f>
        <v>0</v>
      </c>
      <c r="E51" s="503"/>
      <c r="F51" s="503"/>
      <c r="G51" s="503"/>
      <c r="H51" s="503"/>
      <c r="I51" s="504"/>
      <c r="J51" s="503"/>
      <c r="K51" s="307"/>
      <c r="L51" s="307"/>
      <c r="M51" s="307"/>
      <c r="N51" s="307"/>
      <c r="O51" s="307"/>
      <c r="P51" s="307"/>
    </row>
    <row r="52" spans="1:16" s="309" customFormat="1" ht="13.5" customHeight="1">
      <c r="A52" s="307"/>
      <c r="B52" s="518" t="s">
        <v>139</v>
      </c>
      <c r="C52" s="519"/>
      <c r="D52" s="509">
        <f>SUM(D37:D39)+SUM(D41:D51)</f>
        <v>0</v>
      </c>
      <c r="E52" s="509">
        <f>SUM(E37:E51)</f>
        <v>0</v>
      </c>
      <c r="F52" s="509">
        <f>SUM(F37:F51)</f>
        <v>0</v>
      </c>
      <c r="G52" s="509"/>
      <c r="H52" s="509">
        <f>SUM(H37:H51)</f>
        <v>0</v>
      </c>
      <c r="I52" s="509"/>
      <c r="J52" s="509">
        <f>SUM(J37:J51)</f>
        <v>0</v>
      </c>
      <c r="K52" s="307"/>
      <c r="L52" s="307"/>
      <c r="M52" s="307"/>
      <c r="N52" s="307"/>
      <c r="O52" s="307"/>
      <c r="P52" s="307"/>
    </row>
    <row r="53" spans="1:16" s="309" customFormat="1" ht="13.5" customHeight="1">
      <c r="A53" s="307"/>
      <c r="B53" s="347" t="s">
        <v>569</v>
      </c>
      <c r="C53" s="347"/>
      <c r="D53" s="347"/>
      <c r="E53" s="509">
        <f>F52-E52</f>
        <v>0</v>
      </c>
      <c r="F53" s="347" t="s">
        <v>570</v>
      </c>
      <c r="G53" s="347"/>
      <c r="H53" s="347"/>
      <c r="I53" s="347"/>
      <c r="J53" s="347"/>
      <c r="K53" s="307"/>
      <c r="L53" s="307"/>
      <c r="M53" s="307"/>
      <c r="N53" s="307"/>
      <c r="O53" s="307"/>
      <c r="P53" s="307"/>
    </row>
    <row r="54" spans="1:16" s="309" customFormat="1" ht="13.5" customHeight="1">
      <c r="A54" s="307"/>
      <c r="B54" s="347" t="s">
        <v>571</v>
      </c>
      <c r="C54" s="347"/>
      <c r="D54" s="347"/>
      <c r="E54" s="509">
        <f>D52-E52</f>
        <v>0</v>
      </c>
      <c r="F54" s="347" t="s">
        <v>572</v>
      </c>
      <c r="G54" s="347"/>
      <c r="H54" s="347"/>
      <c r="I54" s="347"/>
      <c r="J54" s="347"/>
      <c r="K54" s="307"/>
      <c r="L54" s="307"/>
      <c r="M54" s="307"/>
      <c r="N54" s="307"/>
      <c r="O54" s="307"/>
      <c r="P54" s="307"/>
    </row>
    <row r="55" spans="1:16" s="309" customFormat="1" ht="13.5" customHeight="1">
      <c r="A55" s="307"/>
      <c r="B55" s="347" t="s">
        <v>573</v>
      </c>
      <c r="C55" s="347"/>
      <c r="D55" s="347"/>
      <c r="E55" s="509">
        <f>J52</f>
        <v>0</v>
      </c>
      <c r="F55" s="347" t="s">
        <v>574</v>
      </c>
      <c r="G55" s="347"/>
      <c r="H55" s="347"/>
      <c r="I55" s="347"/>
      <c r="J55" s="347"/>
      <c r="K55" s="315"/>
      <c r="L55" s="307"/>
      <c r="M55" s="307"/>
      <c r="N55" s="307"/>
      <c r="O55" s="307"/>
      <c r="P55" s="307"/>
    </row>
    <row r="56" spans="1:16" s="309" customFormat="1" ht="13.5" customHeight="1">
      <c r="A56" s="307"/>
      <c r="B56" s="347" t="s">
        <v>575</v>
      </c>
      <c r="C56" s="347"/>
      <c r="D56" s="347"/>
      <c r="E56" s="509" t="e">
        <f>I31</f>
        <v>#DIV/0!</v>
      </c>
      <c r="F56" s="347" t="s">
        <v>576</v>
      </c>
      <c r="G56" s="347"/>
      <c r="H56" s="347"/>
      <c r="I56" s="347"/>
      <c r="J56" s="347"/>
      <c r="K56" s="315"/>
      <c r="L56" s="307"/>
      <c r="M56" s="307"/>
      <c r="N56" s="307"/>
      <c r="O56" s="307"/>
      <c r="P56" s="307"/>
    </row>
    <row r="57" spans="1:16" s="309" customFormat="1" ht="13.5" customHeight="1">
      <c r="A57" s="307"/>
      <c r="B57" s="310"/>
      <c r="C57" s="310"/>
      <c r="D57" s="311"/>
      <c r="E57" s="313"/>
      <c r="I57" s="314"/>
      <c r="J57" s="315"/>
      <c r="K57" s="315"/>
      <c r="L57" s="307"/>
      <c r="M57" s="307"/>
      <c r="N57" s="307"/>
      <c r="O57" s="307"/>
      <c r="P57" s="307"/>
    </row>
    <row r="58" spans="1:16" s="309" customFormat="1" ht="13.5" customHeight="1">
      <c r="A58" s="307"/>
      <c r="B58" s="310"/>
      <c r="C58" s="310"/>
      <c r="D58" s="311"/>
      <c r="E58" s="313"/>
      <c r="I58" s="2"/>
      <c r="K58" s="307"/>
      <c r="L58" s="307"/>
      <c r="M58" s="307"/>
      <c r="N58" s="307"/>
      <c r="O58" s="307"/>
      <c r="P58" s="307"/>
    </row>
    <row r="59" spans="1:16" s="309" customFormat="1" ht="13.5" customHeight="1">
      <c r="A59" s="307"/>
      <c r="D59" s="2"/>
      <c r="I59" s="2"/>
      <c r="K59" s="307"/>
      <c r="L59" s="307"/>
      <c r="M59" s="307"/>
      <c r="N59" s="307"/>
      <c r="O59" s="307"/>
      <c r="P59" s="307"/>
    </row>
    <row r="60" spans="1:16" s="309" customFormat="1" ht="13.5" customHeight="1">
      <c r="A60" s="307"/>
      <c r="B60" s="316"/>
      <c r="C60" s="316"/>
      <c r="D60" s="317"/>
      <c r="I60" s="311"/>
      <c r="K60" s="307"/>
      <c r="L60" s="307"/>
      <c r="M60" s="307"/>
      <c r="N60" s="307"/>
      <c r="O60" s="307"/>
      <c r="P60" s="307"/>
    </row>
    <row r="61" spans="1:16" s="309" customFormat="1" ht="13.5" customHeight="1">
      <c r="A61" s="307"/>
      <c r="K61" s="307"/>
      <c r="L61" s="307"/>
      <c r="M61" s="307"/>
      <c r="N61" s="307"/>
      <c r="O61" s="307"/>
      <c r="P61" s="307"/>
    </row>
    <row r="62" spans="1:14" s="309" customFormat="1" ht="13.5" customHeight="1">
      <c r="A62" s="316"/>
      <c r="B62" s="316"/>
      <c r="C62" s="316"/>
      <c r="D62" s="317"/>
      <c r="I62" s="307"/>
      <c r="J62" s="307"/>
      <c r="K62" s="307"/>
      <c r="L62" s="307"/>
      <c r="M62" s="307"/>
      <c r="N62" s="307"/>
    </row>
    <row r="63" spans="1:16" s="309" customFormat="1" ht="13.5" customHeight="1">
      <c r="A63" s="307"/>
      <c r="K63" s="307"/>
      <c r="L63" s="307"/>
      <c r="M63" s="307"/>
      <c r="N63" s="307"/>
      <c r="O63" s="307"/>
      <c r="P63" s="307"/>
    </row>
    <row r="64" spans="1:16" s="309" customFormat="1" ht="13.5" customHeight="1">
      <c r="A64" s="307"/>
      <c r="D64" s="2"/>
      <c r="K64" s="307"/>
      <c r="L64" s="307"/>
      <c r="M64" s="307"/>
      <c r="N64" s="307"/>
      <c r="O64" s="307"/>
      <c r="P64" s="307"/>
    </row>
    <row r="65" spans="1:16" s="309" customFormat="1" ht="13.5" customHeight="1">
      <c r="A65" s="307"/>
      <c r="J65" s="307"/>
      <c r="K65" s="307"/>
      <c r="L65" s="307"/>
      <c r="M65" s="307"/>
      <c r="N65" s="307"/>
      <c r="O65" s="307"/>
      <c r="P65" s="307"/>
    </row>
    <row r="66" spans="1:16" s="309" customFormat="1" ht="10.5">
      <c r="A66" s="307"/>
      <c r="J66" s="307"/>
      <c r="K66" s="307"/>
      <c r="L66" s="307"/>
      <c r="M66" s="307"/>
      <c r="N66" s="307"/>
      <c r="O66" s="307"/>
      <c r="P66" s="307"/>
    </row>
    <row r="67" spans="1:16" s="27" customFormat="1" ht="10.5">
      <c r="A67" s="304"/>
      <c r="J67" s="304"/>
      <c r="K67" s="304"/>
      <c r="L67" s="304"/>
      <c r="M67" s="304"/>
      <c r="N67" s="304"/>
      <c r="O67" s="304"/>
      <c r="P67" s="304"/>
    </row>
    <row r="68" spans="1:16" s="27" customFormat="1" ht="10.5">
      <c r="A68" s="304"/>
      <c r="J68" s="304"/>
      <c r="K68" s="304"/>
      <c r="L68" s="304"/>
      <c r="M68" s="304"/>
      <c r="N68" s="304"/>
      <c r="O68" s="304"/>
      <c r="P68" s="304"/>
    </row>
    <row r="69" spans="1:16" s="27" customFormat="1" ht="10.5">
      <c r="A69" s="304"/>
      <c r="J69" s="304"/>
      <c r="K69" s="304"/>
      <c r="L69" s="304"/>
      <c r="M69" s="304"/>
      <c r="N69" s="304"/>
      <c r="O69" s="304"/>
      <c r="P69" s="304"/>
    </row>
    <row r="70" spans="1:16" s="27" customFormat="1" ht="10.5">
      <c r="A70" s="304"/>
      <c r="J70" s="304"/>
      <c r="K70" s="304"/>
      <c r="L70" s="304"/>
      <c r="M70" s="304"/>
      <c r="N70" s="304"/>
      <c r="O70" s="304"/>
      <c r="P70" s="304"/>
    </row>
    <row r="71" spans="1:16" s="27" customFormat="1" ht="10.5">
      <c r="A71" s="304"/>
      <c r="J71" s="304"/>
      <c r="K71" s="304"/>
      <c r="L71" s="304"/>
      <c r="M71" s="304"/>
      <c r="N71" s="304"/>
      <c r="O71" s="304"/>
      <c r="P71" s="304"/>
    </row>
    <row r="72" spans="1:16" s="27" customFormat="1" ht="10.5">
      <c r="A72" s="304"/>
      <c r="J72" s="304"/>
      <c r="K72" s="304"/>
      <c r="L72" s="304"/>
      <c r="M72" s="304"/>
      <c r="N72" s="304"/>
      <c r="O72" s="304"/>
      <c r="P72" s="304"/>
    </row>
    <row r="73" spans="1:16" s="27" customFormat="1" ht="10.5">
      <c r="A73" s="304"/>
      <c r="J73" s="304"/>
      <c r="K73" s="304"/>
      <c r="L73" s="304"/>
      <c r="M73" s="304"/>
      <c r="N73" s="304"/>
      <c r="O73" s="304"/>
      <c r="P73" s="304"/>
    </row>
    <row r="74" spans="1:16" s="27" customFormat="1" ht="10.5">
      <c r="A74" s="304"/>
      <c r="J74" s="304"/>
      <c r="K74" s="304"/>
      <c r="L74" s="304"/>
      <c r="M74" s="304"/>
      <c r="N74" s="304"/>
      <c r="O74" s="304"/>
      <c r="P74" s="304"/>
    </row>
    <row r="75" spans="1:16" s="27" customFormat="1" ht="10.5">
      <c r="A75" s="304"/>
      <c r="J75" s="304"/>
      <c r="K75" s="304"/>
      <c r="L75" s="304"/>
      <c r="M75" s="304"/>
      <c r="N75" s="304"/>
      <c r="O75" s="304"/>
      <c r="P75" s="304"/>
    </row>
    <row r="76" spans="1:16" s="27" customFormat="1" ht="10.5">
      <c r="A76" s="304"/>
      <c r="J76" s="304"/>
      <c r="K76" s="304"/>
      <c r="L76" s="304"/>
      <c r="M76" s="304"/>
      <c r="N76" s="304"/>
      <c r="O76" s="304"/>
      <c r="P76" s="304"/>
    </row>
    <row r="77" spans="1:16" s="27" customFormat="1" ht="10.5">
      <c r="A77" s="304"/>
      <c r="J77" s="304"/>
      <c r="K77" s="304"/>
      <c r="L77" s="304"/>
      <c r="M77" s="304"/>
      <c r="N77" s="304"/>
      <c r="O77" s="304"/>
      <c r="P77" s="304"/>
    </row>
    <row r="78" spans="1:16" s="27" customFormat="1" ht="10.5">
      <c r="A78" s="304"/>
      <c r="J78" s="304"/>
      <c r="K78" s="304"/>
      <c r="L78" s="304"/>
      <c r="M78" s="304"/>
      <c r="N78" s="304"/>
      <c r="O78" s="304"/>
      <c r="P78" s="304"/>
    </row>
    <row r="79" spans="1:16" s="27" customFormat="1" ht="10.5">
      <c r="A79" s="304"/>
      <c r="J79" s="304"/>
      <c r="K79" s="304"/>
      <c r="L79" s="304"/>
      <c r="M79" s="304"/>
      <c r="N79" s="304"/>
      <c r="O79" s="304"/>
      <c r="P79" s="304"/>
    </row>
    <row r="80" spans="1:16" s="27" customFormat="1" ht="10.5">
      <c r="A80" s="304"/>
      <c r="J80" s="304"/>
      <c r="K80" s="304"/>
      <c r="L80" s="304"/>
      <c r="M80" s="304"/>
      <c r="N80" s="304"/>
      <c r="O80" s="304"/>
      <c r="P80" s="304"/>
    </row>
    <row r="81" spans="1:16" s="27" customFormat="1" ht="10.5">
      <c r="A81" s="304"/>
      <c r="J81" s="304"/>
      <c r="K81" s="304"/>
      <c r="L81" s="304"/>
      <c r="M81" s="304"/>
      <c r="N81" s="304"/>
      <c r="O81" s="304"/>
      <c r="P81" s="304"/>
    </row>
    <row r="82" spans="1:16" s="27" customFormat="1" ht="10.5">
      <c r="A82" s="304"/>
      <c r="J82" s="304"/>
      <c r="K82" s="304"/>
      <c r="L82" s="304"/>
      <c r="M82" s="304"/>
      <c r="N82" s="304"/>
      <c r="O82" s="304"/>
      <c r="P82" s="304"/>
    </row>
    <row r="83" spans="1:16" s="27" customFormat="1" ht="10.5">
      <c r="A83" s="304"/>
      <c r="J83" s="304"/>
      <c r="K83" s="304"/>
      <c r="L83" s="304"/>
      <c r="M83" s="304"/>
      <c r="N83" s="304"/>
      <c r="O83" s="304"/>
      <c r="P83" s="304"/>
    </row>
    <row r="84" spans="1:16" s="27" customFormat="1" ht="10.5">
      <c r="A84" s="304"/>
      <c r="J84" s="304"/>
      <c r="K84" s="304"/>
      <c r="L84" s="304"/>
      <c r="M84" s="304"/>
      <c r="N84" s="304"/>
      <c r="O84" s="304"/>
      <c r="P84" s="304"/>
    </row>
    <row r="85" spans="1:16" s="27" customFormat="1" ht="10.5">
      <c r="A85" s="304"/>
      <c r="J85" s="304"/>
      <c r="K85" s="304"/>
      <c r="L85" s="304"/>
      <c r="M85" s="304"/>
      <c r="N85" s="304"/>
      <c r="O85" s="304"/>
      <c r="P85" s="304"/>
    </row>
    <row r="86" spans="1:16" s="27" customFormat="1" ht="10.5">
      <c r="A86" s="304"/>
      <c r="J86" s="304"/>
      <c r="K86" s="304"/>
      <c r="L86" s="304"/>
      <c r="M86" s="304"/>
      <c r="N86" s="304"/>
      <c r="O86" s="304"/>
      <c r="P86" s="304"/>
    </row>
    <row r="87" spans="1:16" s="27" customFormat="1" ht="10.5">
      <c r="A87" s="304"/>
      <c r="J87" s="304"/>
      <c r="K87" s="304"/>
      <c r="L87" s="304"/>
      <c r="M87" s="304"/>
      <c r="N87" s="304"/>
      <c r="O87" s="304"/>
      <c r="P87" s="304"/>
    </row>
    <row r="88" spans="1:16" s="27" customFormat="1" ht="10.5">
      <c r="A88" s="304"/>
      <c r="J88" s="304"/>
      <c r="K88" s="304"/>
      <c r="L88" s="304"/>
      <c r="M88" s="304"/>
      <c r="N88" s="304"/>
      <c r="O88" s="304"/>
      <c r="P88" s="304"/>
    </row>
    <row r="89" spans="1:16" s="27" customFormat="1" ht="10.5">
      <c r="A89" s="304"/>
      <c r="J89" s="304"/>
      <c r="K89" s="304"/>
      <c r="L89" s="304"/>
      <c r="M89" s="304"/>
      <c r="N89" s="304"/>
      <c r="O89" s="304"/>
      <c r="P89" s="304"/>
    </row>
    <row r="90" spans="1:16" s="27" customFormat="1" ht="10.5">
      <c r="A90" s="304"/>
      <c r="J90" s="304"/>
      <c r="K90" s="304"/>
      <c r="L90" s="304"/>
      <c r="M90" s="304"/>
      <c r="N90" s="304"/>
      <c r="O90" s="304"/>
      <c r="P90" s="304"/>
    </row>
    <row r="91" spans="1:16" s="27" customFormat="1" ht="10.5">
      <c r="A91" s="304"/>
      <c r="J91" s="304"/>
      <c r="K91" s="304"/>
      <c r="L91" s="304"/>
      <c r="M91" s="304"/>
      <c r="N91" s="304"/>
      <c r="O91" s="304"/>
      <c r="P91" s="304"/>
    </row>
    <row r="92" spans="1:16" s="27" customFormat="1" ht="10.5">
      <c r="A92" s="304"/>
      <c r="J92" s="304"/>
      <c r="K92" s="304"/>
      <c r="L92" s="304"/>
      <c r="M92" s="304"/>
      <c r="N92" s="304"/>
      <c r="O92" s="304"/>
      <c r="P92" s="304"/>
    </row>
    <row r="93" spans="1:16" s="27" customFormat="1" ht="10.5">
      <c r="A93" s="304"/>
      <c r="J93" s="304"/>
      <c r="K93" s="304"/>
      <c r="L93" s="304"/>
      <c r="M93" s="304"/>
      <c r="N93" s="304"/>
      <c r="O93" s="304"/>
      <c r="P93" s="304"/>
    </row>
    <row r="94" spans="1:16" s="27" customFormat="1" ht="10.5">
      <c r="A94" s="304"/>
      <c r="J94" s="304"/>
      <c r="K94" s="304"/>
      <c r="L94" s="304"/>
      <c r="M94" s="304"/>
      <c r="N94" s="304"/>
      <c r="O94" s="304"/>
      <c r="P94" s="304"/>
    </row>
    <row r="95" spans="1:16" s="27" customFormat="1" ht="10.5">
      <c r="A95" s="304"/>
      <c r="J95" s="304"/>
      <c r="K95" s="304"/>
      <c r="L95" s="304"/>
      <c r="M95" s="304"/>
      <c r="N95" s="304"/>
      <c r="O95" s="304"/>
      <c r="P95" s="304"/>
    </row>
    <row r="96" spans="1:16" s="27" customFormat="1" ht="10.5">
      <c r="A96" s="304"/>
      <c r="J96" s="304"/>
      <c r="K96" s="304"/>
      <c r="L96" s="304"/>
      <c r="M96" s="304"/>
      <c r="N96" s="304"/>
      <c r="O96" s="304"/>
      <c r="P96" s="304"/>
    </row>
    <row r="97" spans="1:16" s="27" customFormat="1" ht="10.5">
      <c r="A97" s="304"/>
      <c r="J97" s="304"/>
      <c r="K97" s="304"/>
      <c r="L97" s="304"/>
      <c r="M97" s="304"/>
      <c r="N97" s="304"/>
      <c r="O97" s="304"/>
      <c r="P97" s="304"/>
    </row>
    <row r="98" spans="1:16" s="27" customFormat="1" ht="10.5">
      <c r="A98" s="304"/>
      <c r="J98" s="304"/>
      <c r="K98" s="304"/>
      <c r="L98" s="304"/>
      <c r="M98" s="304"/>
      <c r="N98" s="304"/>
      <c r="O98" s="304"/>
      <c r="P98" s="304"/>
    </row>
    <row r="99" spans="1:16" s="27" customFormat="1" ht="10.5">
      <c r="A99" s="304"/>
      <c r="J99" s="304"/>
      <c r="K99" s="304"/>
      <c r="L99" s="304"/>
      <c r="M99" s="304"/>
      <c r="N99" s="304"/>
      <c r="O99" s="304"/>
      <c r="P99" s="304"/>
    </row>
    <row r="100" spans="1:16" s="27" customFormat="1" ht="10.5">
      <c r="A100" s="304"/>
      <c r="J100" s="304"/>
      <c r="K100" s="304"/>
      <c r="L100" s="304"/>
      <c r="M100" s="304"/>
      <c r="N100" s="304"/>
      <c r="O100" s="304"/>
      <c r="P100" s="304"/>
    </row>
    <row r="101" spans="1:16" s="27" customFormat="1" ht="10.5">
      <c r="A101" s="304"/>
      <c r="J101" s="304"/>
      <c r="K101" s="304"/>
      <c r="L101" s="304"/>
      <c r="M101" s="304"/>
      <c r="N101" s="304"/>
      <c r="O101" s="304"/>
      <c r="P101" s="304"/>
    </row>
    <row r="102" spans="1:16" s="27" customFormat="1" ht="10.5">
      <c r="A102" s="304"/>
      <c r="J102" s="304"/>
      <c r="K102" s="304"/>
      <c r="L102" s="304"/>
      <c r="M102" s="304"/>
      <c r="N102" s="304"/>
      <c r="O102" s="304"/>
      <c r="P102" s="304"/>
    </row>
    <row r="103" spans="1:16" s="27" customFormat="1" ht="10.5">
      <c r="A103" s="304"/>
      <c r="J103" s="304"/>
      <c r="K103" s="304"/>
      <c r="L103" s="304"/>
      <c r="M103" s="304"/>
      <c r="N103" s="304"/>
      <c r="O103" s="304"/>
      <c r="P103" s="304"/>
    </row>
    <row r="104" spans="1:16" s="27" customFormat="1" ht="10.5">
      <c r="A104" s="304"/>
      <c r="J104" s="304"/>
      <c r="K104" s="304"/>
      <c r="L104" s="304"/>
      <c r="M104" s="304"/>
      <c r="N104" s="304"/>
      <c r="O104" s="304"/>
      <c r="P104" s="304"/>
    </row>
    <row r="105" spans="1:16" s="27" customFormat="1" ht="10.5">
      <c r="A105" s="304"/>
      <c r="J105" s="304"/>
      <c r="K105" s="304"/>
      <c r="L105" s="304"/>
      <c r="M105" s="304"/>
      <c r="N105" s="304"/>
      <c r="O105" s="304"/>
      <c r="P105" s="304"/>
    </row>
    <row r="106" spans="1:16" s="27" customFormat="1" ht="10.5">
      <c r="A106" s="304"/>
      <c r="J106" s="304"/>
      <c r="K106" s="304"/>
      <c r="L106" s="304"/>
      <c r="M106" s="304"/>
      <c r="N106" s="304"/>
      <c r="O106" s="304"/>
      <c r="P106" s="304"/>
    </row>
    <row r="107" spans="1:16" s="27" customFormat="1" ht="10.5">
      <c r="A107" s="304"/>
      <c r="J107" s="304"/>
      <c r="K107" s="304"/>
      <c r="L107" s="304"/>
      <c r="M107" s="304"/>
      <c r="N107" s="304"/>
      <c r="O107" s="304"/>
      <c r="P107" s="304"/>
    </row>
    <row r="108" spans="1:16" s="27" customFormat="1" ht="10.5">
      <c r="A108" s="304"/>
      <c r="J108" s="304"/>
      <c r="K108" s="304"/>
      <c r="L108" s="304"/>
      <c r="M108" s="304"/>
      <c r="N108" s="304"/>
      <c r="O108" s="304"/>
      <c r="P108" s="304"/>
    </row>
    <row r="109" spans="1:16" s="27" customFormat="1" ht="10.5">
      <c r="A109" s="304"/>
      <c r="J109" s="304"/>
      <c r="K109" s="304"/>
      <c r="L109" s="304"/>
      <c r="M109" s="304"/>
      <c r="N109" s="304"/>
      <c r="O109" s="304"/>
      <c r="P109" s="304"/>
    </row>
    <row r="110" spans="1:16" s="27" customFormat="1" ht="10.5">
      <c r="A110" s="304"/>
      <c r="J110" s="304"/>
      <c r="K110" s="304"/>
      <c r="L110" s="304"/>
      <c r="M110" s="304"/>
      <c r="N110" s="304"/>
      <c r="O110" s="304"/>
      <c r="P110" s="304"/>
    </row>
    <row r="111" spans="1:16" s="27" customFormat="1" ht="10.5">
      <c r="A111" s="304"/>
      <c r="J111" s="304"/>
      <c r="K111" s="304"/>
      <c r="L111" s="304"/>
      <c r="M111" s="304"/>
      <c r="N111" s="304"/>
      <c r="O111" s="304"/>
      <c r="P111" s="304"/>
    </row>
    <row r="112" spans="1:16" s="27" customFormat="1" ht="10.5">
      <c r="A112" s="304"/>
      <c r="J112" s="304"/>
      <c r="K112" s="304"/>
      <c r="L112" s="304"/>
      <c r="M112" s="304"/>
      <c r="N112" s="304"/>
      <c r="O112" s="304"/>
      <c r="P112" s="304"/>
    </row>
    <row r="113" spans="1:16" s="27" customFormat="1" ht="10.5">
      <c r="A113" s="304"/>
      <c r="J113" s="304"/>
      <c r="K113" s="304"/>
      <c r="L113" s="304"/>
      <c r="M113" s="304"/>
      <c r="N113" s="304"/>
      <c r="O113" s="304"/>
      <c r="P113" s="304"/>
    </row>
    <row r="114" spans="1:16" s="27" customFormat="1" ht="10.5">
      <c r="A114" s="304"/>
      <c r="J114" s="304"/>
      <c r="K114" s="304"/>
      <c r="L114" s="304"/>
      <c r="M114" s="304"/>
      <c r="N114" s="304"/>
      <c r="O114" s="304"/>
      <c r="P114" s="304"/>
    </row>
    <row r="115" spans="1:16" s="27" customFormat="1" ht="10.5">
      <c r="A115" s="304"/>
      <c r="J115" s="304"/>
      <c r="K115" s="304"/>
      <c r="L115" s="304"/>
      <c r="M115" s="304"/>
      <c r="N115" s="304"/>
      <c r="O115" s="304"/>
      <c r="P115" s="304"/>
    </row>
    <row r="116" spans="1:16" s="27" customFormat="1" ht="10.5">
      <c r="A116" s="304"/>
      <c r="J116" s="304"/>
      <c r="K116" s="304"/>
      <c r="L116" s="304"/>
      <c r="M116" s="304"/>
      <c r="N116" s="304"/>
      <c r="O116" s="304"/>
      <c r="P116" s="304"/>
    </row>
    <row r="117" spans="1:16" s="27" customFormat="1" ht="10.5">
      <c r="A117" s="304"/>
      <c r="J117" s="304"/>
      <c r="K117" s="304"/>
      <c r="L117" s="304"/>
      <c r="M117" s="304"/>
      <c r="N117" s="304"/>
      <c r="O117" s="304"/>
      <c r="P117" s="304"/>
    </row>
    <row r="118" spans="1:16" s="27" customFormat="1" ht="10.5">
      <c r="A118" s="304"/>
      <c r="J118" s="304"/>
      <c r="K118" s="304"/>
      <c r="L118" s="304"/>
      <c r="M118" s="304"/>
      <c r="N118" s="304"/>
      <c r="O118" s="304"/>
      <c r="P118" s="304"/>
    </row>
    <row r="119" spans="1:16" s="27" customFormat="1" ht="10.5">
      <c r="A119" s="304"/>
      <c r="J119" s="304"/>
      <c r="K119" s="304"/>
      <c r="L119" s="304"/>
      <c r="M119" s="304"/>
      <c r="N119" s="304"/>
      <c r="O119" s="304"/>
      <c r="P119" s="304"/>
    </row>
    <row r="120" spans="1:16" s="27" customFormat="1" ht="10.5">
      <c r="A120" s="304"/>
      <c r="J120" s="304"/>
      <c r="K120" s="304"/>
      <c r="L120" s="304"/>
      <c r="M120" s="304"/>
      <c r="N120" s="304"/>
      <c r="O120" s="304"/>
      <c r="P120" s="304"/>
    </row>
    <row r="121" spans="1:16" s="27" customFormat="1" ht="10.5">
      <c r="A121" s="304"/>
      <c r="J121" s="304"/>
      <c r="K121" s="304"/>
      <c r="L121" s="304"/>
      <c r="M121" s="304"/>
      <c r="N121" s="304"/>
      <c r="O121" s="304"/>
      <c r="P121" s="304"/>
    </row>
    <row r="122" spans="1:16" s="27" customFormat="1" ht="10.5">
      <c r="A122" s="304"/>
      <c r="J122" s="304"/>
      <c r="K122" s="304"/>
      <c r="L122" s="304"/>
      <c r="M122" s="304"/>
      <c r="N122" s="304"/>
      <c r="O122" s="304"/>
      <c r="P122" s="304"/>
    </row>
    <row r="123" spans="1:16" s="27" customFormat="1" ht="10.5">
      <c r="A123" s="304"/>
      <c r="J123" s="304"/>
      <c r="K123" s="304"/>
      <c r="L123" s="304"/>
      <c r="M123" s="304"/>
      <c r="N123" s="304"/>
      <c r="O123" s="304"/>
      <c r="P123" s="304"/>
    </row>
    <row r="124" spans="1:16" s="27" customFormat="1" ht="10.5">
      <c r="A124" s="304"/>
      <c r="J124" s="304"/>
      <c r="K124" s="304"/>
      <c r="L124" s="304"/>
      <c r="M124" s="304"/>
      <c r="N124" s="304"/>
      <c r="O124" s="304"/>
      <c r="P124" s="304"/>
    </row>
    <row r="125" spans="1:16" s="27" customFormat="1" ht="10.5">
      <c r="A125" s="304"/>
      <c r="J125" s="304"/>
      <c r="K125" s="304"/>
      <c r="L125" s="304"/>
      <c r="M125" s="304"/>
      <c r="N125" s="304"/>
      <c r="O125" s="304"/>
      <c r="P125" s="304"/>
    </row>
    <row r="126" spans="1:16" s="27" customFormat="1" ht="10.5">
      <c r="A126" s="304"/>
      <c r="J126" s="304"/>
      <c r="K126" s="304"/>
      <c r="L126" s="304"/>
      <c r="M126" s="304"/>
      <c r="N126" s="304"/>
      <c r="O126" s="304"/>
      <c r="P126" s="304"/>
    </row>
    <row r="127" spans="1:16" s="27" customFormat="1" ht="10.5">
      <c r="A127" s="304"/>
      <c r="J127" s="304"/>
      <c r="K127" s="304"/>
      <c r="L127" s="304"/>
      <c r="M127" s="304"/>
      <c r="N127" s="304"/>
      <c r="O127" s="304"/>
      <c r="P127" s="304"/>
    </row>
    <row r="128" spans="1:16" s="27" customFormat="1" ht="10.5">
      <c r="A128" s="304"/>
      <c r="J128" s="304"/>
      <c r="K128" s="304"/>
      <c r="L128" s="304"/>
      <c r="M128" s="304"/>
      <c r="N128" s="304"/>
      <c r="O128" s="304"/>
      <c r="P128" s="304"/>
    </row>
    <row r="129" spans="1:16" s="27" customFormat="1" ht="10.5">
      <c r="A129" s="304"/>
      <c r="J129" s="304"/>
      <c r="K129" s="304"/>
      <c r="L129" s="304"/>
      <c r="M129" s="304"/>
      <c r="N129" s="304"/>
      <c r="O129" s="304"/>
      <c r="P129" s="304"/>
    </row>
    <row r="130" spans="1:16" s="27" customFormat="1" ht="10.5">
      <c r="A130" s="304"/>
      <c r="J130" s="304"/>
      <c r="K130" s="304"/>
      <c r="L130" s="304"/>
      <c r="M130" s="304"/>
      <c r="N130" s="304"/>
      <c r="O130" s="304"/>
      <c r="P130" s="304"/>
    </row>
    <row r="131" spans="1:16" s="27" customFormat="1" ht="10.5">
      <c r="A131" s="304"/>
      <c r="J131" s="304"/>
      <c r="K131" s="304"/>
      <c r="L131" s="304"/>
      <c r="M131" s="304"/>
      <c r="N131" s="304"/>
      <c r="O131" s="304"/>
      <c r="P131" s="304"/>
    </row>
    <row r="132" spans="1:16" s="27" customFormat="1" ht="10.5">
      <c r="A132" s="304"/>
      <c r="J132" s="304"/>
      <c r="K132" s="304"/>
      <c r="L132" s="304"/>
      <c r="M132" s="304"/>
      <c r="N132" s="304"/>
      <c r="O132" s="304"/>
      <c r="P132" s="304"/>
    </row>
    <row r="133" spans="1:16" s="27" customFormat="1" ht="10.5">
      <c r="A133" s="304"/>
      <c r="J133" s="304"/>
      <c r="K133" s="304"/>
      <c r="L133" s="304"/>
      <c r="M133" s="304"/>
      <c r="N133" s="304"/>
      <c r="O133" s="304"/>
      <c r="P133" s="304"/>
    </row>
    <row r="134" spans="1:16" s="27" customFormat="1" ht="10.5">
      <c r="A134" s="304"/>
      <c r="J134" s="304"/>
      <c r="K134" s="304"/>
      <c r="L134" s="304"/>
      <c r="M134" s="304"/>
      <c r="N134" s="304"/>
      <c r="O134" s="304"/>
      <c r="P134" s="304"/>
    </row>
    <row r="135" spans="1:16" s="27" customFormat="1" ht="10.5">
      <c r="A135" s="304"/>
      <c r="J135" s="304"/>
      <c r="K135" s="304"/>
      <c r="L135" s="304"/>
      <c r="M135" s="304"/>
      <c r="N135" s="304"/>
      <c r="O135" s="304"/>
      <c r="P135" s="304"/>
    </row>
    <row r="136" spans="1:16" s="27" customFormat="1" ht="10.5">
      <c r="A136" s="304"/>
      <c r="J136" s="304"/>
      <c r="K136" s="304"/>
      <c r="L136" s="304"/>
      <c r="M136" s="304"/>
      <c r="N136" s="304"/>
      <c r="O136" s="304"/>
      <c r="P136" s="304"/>
    </row>
    <row r="137" spans="1:16" s="27" customFormat="1" ht="10.5">
      <c r="A137" s="304"/>
      <c r="J137" s="304"/>
      <c r="K137" s="304"/>
      <c r="L137" s="304"/>
      <c r="M137" s="304"/>
      <c r="N137" s="304"/>
      <c r="O137" s="304"/>
      <c r="P137" s="304"/>
    </row>
    <row r="138" spans="1:16" s="27" customFormat="1" ht="10.5">
      <c r="A138" s="304"/>
      <c r="J138" s="304"/>
      <c r="K138" s="304"/>
      <c r="L138" s="304"/>
      <c r="M138" s="304"/>
      <c r="N138" s="304"/>
      <c r="O138" s="304"/>
      <c r="P138" s="304"/>
    </row>
    <row r="139" spans="1:16" s="27" customFormat="1" ht="10.5">
      <c r="A139" s="304"/>
      <c r="J139" s="304"/>
      <c r="K139" s="304"/>
      <c r="L139" s="304"/>
      <c r="M139" s="304"/>
      <c r="N139" s="304"/>
      <c r="O139" s="304"/>
      <c r="P139" s="304"/>
    </row>
    <row r="140" spans="1:16" s="27" customFormat="1" ht="10.5">
      <c r="A140" s="304"/>
      <c r="J140" s="304"/>
      <c r="K140" s="304"/>
      <c r="L140" s="304"/>
      <c r="M140" s="304"/>
      <c r="N140" s="304"/>
      <c r="O140" s="304"/>
      <c r="P140" s="304"/>
    </row>
    <row r="141" spans="1:16" s="27" customFormat="1" ht="10.5">
      <c r="A141" s="304"/>
      <c r="J141" s="304"/>
      <c r="K141" s="304"/>
      <c r="L141" s="304"/>
      <c r="M141" s="304"/>
      <c r="N141" s="304"/>
      <c r="O141" s="304"/>
      <c r="P141" s="304"/>
    </row>
    <row r="142" spans="1:16" s="27" customFormat="1" ht="10.5">
      <c r="A142" s="304"/>
      <c r="J142" s="304"/>
      <c r="K142" s="304"/>
      <c r="L142" s="304"/>
      <c r="M142" s="304"/>
      <c r="N142" s="304"/>
      <c r="O142" s="304"/>
      <c r="P142" s="304"/>
    </row>
    <row r="143" spans="1:16" s="27" customFormat="1" ht="10.5">
      <c r="A143" s="304"/>
      <c r="J143" s="304"/>
      <c r="K143" s="304"/>
      <c r="L143" s="304"/>
      <c r="M143" s="304"/>
      <c r="N143" s="304"/>
      <c r="O143" s="304"/>
      <c r="P143" s="304"/>
    </row>
    <row r="144" spans="1:16" s="27" customFormat="1" ht="10.5">
      <c r="A144" s="304"/>
      <c r="J144" s="304"/>
      <c r="K144" s="304"/>
      <c r="L144" s="304"/>
      <c r="M144" s="304"/>
      <c r="N144" s="304"/>
      <c r="O144" s="304"/>
      <c r="P144" s="304"/>
    </row>
    <row r="145" spans="1:16" s="27" customFormat="1" ht="10.5">
      <c r="A145" s="304"/>
      <c r="J145" s="304"/>
      <c r="K145" s="304"/>
      <c r="L145" s="304"/>
      <c r="M145" s="304"/>
      <c r="N145" s="304"/>
      <c r="O145" s="304"/>
      <c r="P145" s="304"/>
    </row>
    <row r="146" spans="1:16" s="27" customFormat="1" ht="10.5">
      <c r="A146" s="304"/>
      <c r="J146" s="304"/>
      <c r="K146" s="304"/>
      <c r="L146" s="304"/>
      <c r="M146" s="304"/>
      <c r="N146" s="304"/>
      <c r="O146" s="304"/>
      <c r="P146" s="304"/>
    </row>
    <row r="147" spans="1:16" s="27" customFormat="1" ht="10.5">
      <c r="A147" s="304"/>
      <c r="J147" s="304"/>
      <c r="K147" s="304"/>
      <c r="L147" s="304"/>
      <c r="M147" s="304"/>
      <c r="N147" s="304"/>
      <c r="O147" s="304"/>
      <c r="P147" s="304"/>
    </row>
    <row r="148" spans="1:16" s="27" customFormat="1" ht="10.5">
      <c r="A148" s="304"/>
      <c r="J148" s="304"/>
      <c r="K148" s="304"/>
      <c r="L148" s="304"/>
      <c r="M148" s="304"/>
      <c r="N148" s="304"/>
      <c r="O148" s="304"/>
      <c r="P148" s="304"/>
    </row>
    <row r="149" spans="1:16" s="27" customFormat="1" ht="10.5">
      <c r="A149" s="304"/>
      <c r="J149" s="304"/>
      <c r="K149" s="304"/>
      <c r="L149" s="304"/>
      <c r="M149" s="304"/>
      <c r="N149" s="304"/>
      <c r="O149" s="304"/>
      <c r="P149" s="304"/>
    </row>
    <row r="150" spans="1:16" s="27" customFormat="1" ht="10.5">
      <c r="A150" s="304"/>
      <c r="J150" s="304"/>
      <c r="K150" s="304"/>
      <c r="L150" s="304"/>
      <c r="M150" s="304"/>
      <c r="N150" s="304"/>
      <c r="O150" s="304"/>
      <c r="P150" s="304"/>
    </row>
    <row r="151" spans="1:16" s="27" customFormat="1" ht="10.5">
      <c r="A151" s="304"/>
      <c r="J151" s="304"/>
      <c r="K151" s="304"/>
      <c r="L151" s="304"/>
      <c r="M151" s="304"/>
      <c r="N151" s="304"/>
      <c r="O151" s="304"/>
      <c r="P151" s="304"/>
    </row>
    <row r="152" spans="1:16" s="27" customFormat="1" ht="10.5">
      <c r="A152" s="304"/>
      <c r="J152" s="304"/>
      <c r="K152" s="304"/>
      <c r="L152" s="304"/>
      <c r="M152" s="304"/>
      <c r="N152" s="304"/>
      <c r="O152" s="304"/>
      <c r="P152" s="304"/>
    </row>
    <row r="153" spans="1:16" s="27" customFormat="1" ht="10.5">
      <c r="A153" s="304"/>
      <c r="J153" s="304"/>
      <c r="K153" s="304"/>
      <c r="L153" s="304"/>
      <c r="M153" s="304"/>
      <c r="N153" s="304"/>
      <c r="O153" s="304"/>
      <c r="P153" s="304"/>
    </row>
    <row r="154" spans="1:16" s="27" customFormat="1" ht="10.5">
      <c r="A154" s="304"/>
      <c r="J154" s="304"/>
      <c r="K154" s="304"/>
      <c r="L154" s="304"/>
      <c r="M154" s="304"/>
      <c r="N154" s="304"/>
      <c r="O154" s="304"/>
      <c r="P154" s="304"/>
    </row>
    <row r="155" spans="1:16" s="27" customFormat="1" ht="10.5">
      <c r="A155" s="304"/>
      <c r="J155" s="304"/>
      <c r="K155" s="304"/>
      <c r="L155" s="304"/>
      <c r="M155" s="304"/>
      <c r="N155" s="304"/>
      <c r="O155" s="304"/>
      <c r="P155" s="304"/>
    </row>
    <row r="156" spans="1:16" s="27" customFormat="1" ht="10.5">
      <c r="A156" s="304"/>
      <c r="J156" s="304"/>
      <c r="K156" s="304"/>
      <c r="L156" s="304"/>
      <c r="M156" s="304"/>
      <c r="N156" s="304"/>
      <c r="O156" s="304"/>
      <c r="P156" s="304"/>
    </row>
    <row r="157" spans="1:16" s="27" customFormat="1" ht="10.5">
      <c r="A157" s="304"/>
      <c r="J157" s="304"/>
      <c r="K157" s="304"/>
      <c r="L157" s="304"/>
      <c r="M157" s="304"/>
      <c r="N157" s="304"/>
      <c r="O157" s="304"/>
      <c r="P157" s="304"/>
    </row>
    <row r="158" spans="1:16" s="27" customFormat="1" ht="10.5">
      <c r="A158" s="304"/>
      <c r="J158" s="304"/>
      <c r="K158" s="304"/>
      <c r="L158" s="304"/>
      <c r="M158" s="304"/>
      <c r="N158" s="304"/>
      <c r="O158" s="304"/>
      <c r="P158" s="304"/>
    </row>
    <row r="159" spans="1:16" s="27" customFormat="1" ht="10.5">
      <c r="A159" s="304"/>
      <c r="J159" s="304"/>
      <c r="K159" s="304"/>
      <c r="L159" s="304"/>
      <c r="M159" s="304"/>
      <c r="N159" s="304"/>
      <c r="O159" s="304"/>
      <c r="P159" s="304"/>
    </row>
    <row r="160" spans="1:16" s="27" customFormat="1" ht="10.5">
      <c r="A160" s="304"/>
      <c r="J160" s="304"/>
      <c r="K160" s="304"/>
      <c r="L160" s="304"/>
      <c r="M160" s="304"/>
      <c r="N160" s="304"/>
      <c r="O160" s="304"/>
      <c r="P160" s="304"/>
    </row>
    <row r="161" spans="1:16" s="27" customFormat="1" ht="10.5">
      <c r="A161" s="304"/>
      <c r="J161" s="304"/>
      <c r="K161" s="304"/>
      <c r="L161" s="304"/>
      <c r="M161" s="304"/>
      <c r="N161" s="304"/>
      <c r="O161" s="304"/>
      <c r="P161" s="304"/>
    </row>
    <row r="162" spans="1:16" s="27" customFormat="1" ht="10.5">
      <c r="A162" s="304"/>
      <c r="J162" s="304"/>
      <c r="K162" s="304"/>
      <c r="L162" s="304"/>
      <c r="M162" s="304"/>
      <c r="N162" s="304"/>
      <c r="O162" s="304"/>
      <c r="P162" s="304"/>
    </row>
    <row r="163" spans="1:16" s="27" customFormat="1" ht="10.5">
      <c r="A163" s="304"/>
      <c r="J163" s="304"/>
      <c r="K163" s="304"/>
      <c r="L163" s="304"/>
      <c r="M163" s="304"/>
      <c r="N163" s="304"/>
      <c r="O163" s="304"/>
      <c r="P163" s="304"/>
    </row>
    <row r="164" spans="1:16" s="27" customFormat="1" ht="10.5">
      <c r="A164" s="304"/>
      <c r="J164" s="304"/>
      <c r="K164" s="304"/>
      <c r="L164" s="304"/>
      <c r="M164" s="304"/>
      <c r="N164" s="304"/>
      <c r="O164" s="304"/>
      <c r="P164" s="304"/>
    </row>
    <row r="165" spans="1:16" s="27" customFormat="1" ht="10.5">
      <c r="A165" s="304"/>
      <c r="J165" s="304"/>
      <c r="K165" s="304"/>
      <c r="L165" s="304"/>
      <c r="M165" s="304"/>
      <c r="N165" s="304"/>
      <c r="O165" s="304"/>
      <c r="P165" s="304"/>
    </row>
    <row r="166" spans="1:16" s="27" customFormat="1" ht="10.5">
      <c r="A166" s="304"/>
      <c r="J166" s="304"/>
      <c r="K166" s="304"/>
      <c r="L166" s="304"/>
      <c r="M166" s="304"/>
      <c r="N166" s="304"/>
      <c r="O166" s="304"/>
      <c r="P166" s="304"/>
    </row>
    <row r="167" spans="1:16" s="27" customFormat="1" ht="10.5">
      <c r="A167" s="304"/>
      <c r="J167" s="304"/>
      <c r="K167" s="304"/>
      <c r="L167" s="304"/>
      <c r="M167" s="304"/>
      <c r="N167" s="304"/>
      <c r="O167" s="304"/>
      <c r="P167" s="304"/>
    </row>
    <row r="168" spans="1:16" s="27" customFormat="1" ht="10.5">
      <c r="A168" s="304"/>
      <c r="J168" s="304"/>
      <c r="K168" s="304"/>
      <c r="L168" s="304"/>
      <c r="M168" s="304"/>
      <c r="N168" s="304"/>
      <c r="O168" s="304"/>
      <c r="P168" s="304"/>
    </row>
    <row r="169" spans="1:16" s="27" customFormat="1" ht="10.5">
      <c r="A169" s="304"/>
      <c r="J169" s="304"/>
      <c r="K169" s="304"/>
      <c r="L169" s="304"/>
      <c r="M169" s="304"/>
      <c r="N169" s="304"/>
      <c r="O169" s="304"/>
      <c r="P169" s="304"/>
    </row>
    <row r="170" spans="1:16" s="27" customFormat="1" ht="10.5">
      <c r="A170" s="304"/>
      <c r="J170" s="304"/>
      <c r="K170" s="304"/>
      <c r="L170" s="304"/>
      <c r="M170" s="304"/>
      <c r="N170" s="304"/>
      <c r="O170" s="304"/>
      <c r="P170" s="304"/>
    </row>
    <row r="171" spans="1:16" s="27" customFormat="1" ht="10.5">
      <c r="A171" s="304"/>
      <c r="J171" s="304"/>
      <c r="K171" s="304"/>
      <c r="L171" s="304"/>
      <c r="M171" s="304"/>
      <c r="N171" s="304"/>
      <c r="O171" s="304"/>
      <c r="P171" s="304"/>
    </row>
    <row r="172" spans="1:16" s="27" customFormat="1" ht="10.5">
      <c r="A172" s="304"/>
      <c r="J172" s="304"/>
      <c r="K172" s="304"/>
      <c r="L172" s="304"/>
      <c r="M172" s="304"/>
      <c r="N172" s="304"/>
      <c r="O172" s="304"/>
      <c r="P172" s="304"/>
    </row>
    <row r="173" spans="1:16" s="27" customFormat="1" ht="10.5">
      <c r="A173" s="304"/>
      <c r="J173" s="304"/>
      <c r="K173" s="304"/>
      <c r="L173" s="304"/>
      <c r="M173" s="304"/>
      <c r="N173" s="304"/>
      <c r="O173" s="304"/>
      <c r="P173" s="304"/>
    </row>
    <row r="174" spans="1:16" s="27" customFormat="1" ht="10.5">
      <c r="A174" s="304"/>
      <c r="J174" s="304"/>
      <c r="K174" s="304"/>
      <c r="L174" s="304"/>
      <c r="M174" s="304"/>
      <c r="N174" s="304"/>
      <c r="O174" s="304"/>
      <c r="P174" s="304"/>
    </row>
    <row r="175" spans="1:16" s="27" customFormat="1" ht="10.5">
      <c r="A175" s="304"/>
      <c r="J175" s="304"/>
      <c r="K175" s="304"/>
      <c r="L175" s="304"/>
      <c r="M175" s="304"/>
      <c r="N175" s="304"/>
      <c r="O175" s="304"/>
      <c r="P175" s="304"/>
    </row>
    <row r="176" spans="1:16" s="27" customFormat="1" ht="10.5">
      <c r="A176" s="304"/>
      <c r="J176" s="304"/>
      <c r="K176" s="304"/>
      <c r="L176" s="304"/>
      <c r="M176" s="304"/>
      <c r="N176" s="304"/>
      <c r="O176" s="304"/>
      <c r="P176" s="304"/>
    </row>
    <row r="177" spans="1:16" s="27" customFormat="1" ht="10.5">
      <c r="A177" s="304"/>
      <c r="J177" s="304"/>
      <c r="K177" s="304"/>
      <c r="L177" s="304"/>
      <c r="M177" s="304"/>
      <c r="N177" s="304"/>
      <c r="O177" s="304"/>
      <c r="P177" s="304"/>
    </row>
    <row r="178" spans="1:16" s="27" customFormat="1" ht="10.5">
      <c r="A178" s="304"/>
      <c r="J178" s="304"/>
      <c r="K178" s="304"/>
      <c r="L178" s="304"/>
      <c r="M178" s="304"/>
      <c r="N178" s="304"/>
      <c r="O178" s="304"/>
      <c r="P178" s="304"/>
    </row>
    <row r="179" spans="1:16" s="27" customFormat="1" ht="10.5">
      <c r="A179" s="304"/>
      <c r="J179" s="304"/>
      <c r="K179" s="304"/>
      <c r="L179" s="304"/>
      <c r="M179" s="304"/>
      <c r="N179" s="304"/>
      <c r="O179" s="304"/>
      <c r="P179" s="304"/>
    </row>
    <row r="180" spans="1:16" s="27" customFormat="1" ht="10.5">
      <c r="A180" s="304"/>
      <c r="J180" s="304"/>
      <c r="K180" s="304"/>
      <c r="L180" s="304"/>
      <c r="M180" s="304"/>
      <c r="N180" s="304"/>
      <c r="O180" s="304"/>
      <c r="P180" s="304"/>
    </row>
    <row r="181" spans="1:16" s="27" customFormat="1" ht="10.5">
      <c r="A181" s="304"/>
      <c r="J181" s="304"/>
      <c r="K181" s="304"/>
      <c r="L181" s="304"/>
      <c r="M181" s="304"/>
      <c r="N181" s="304"/>
      <c r="O181" s="304"/>
      <c r="P181" s="304"/>
    </row>
    <row r="182" spans="1:16" s="27" customFormat="1" ht="10.5">
      <c r="A182" s="304"/>
      <c r="J182" s="304"/>
      <c r="K182" s="304"/>
      <c r="L182" s="304"/>
      <c r="M182" s="304"/>
      <c r="N182" s="304"/>
      <c r="O182" s="304"/>
      <c r="P182" s="304"/>
    </row>
    <row r="183" spans="1:16" s="27" customFormat="1" ht="10.5">
      <c r="A183" s="304"/>
      <c r="J183" s="304"/>
      <c r="K183" s="304"/>
      <c r="L183" s="304"/>
      <c r="M183" s="304"/>
      <c r="N183" s="304"/>
      <c r="O183" s="304"/>
      <c r="P183" s="304"/>
    </row>
    <row r="184" spans="1:16" s="27" customFormat="1" ht="10.5">
      <c r="A184" s="304"/>
      <c r="J184" s="304"/>
      <c r="K184" s="304"/>
      <c r="L184" s="304"/>
      <c r="M184" s="304"/>
      <c r="N184" s="304"/>
      <c r="O184" s="304"/>
      <c r="P184" s="304"/>
    </row>
    <row r="185" spans="1:16" s="27" customFormat="1" ht="10.5">
      <c r="A185" s="304"/>
      <c r="J185" s="304"/>
      <c r="K185" s="304"/>
      <c r="L185" s="304"/>
      <c r="M185" s="304"/>
      <c r="N185" s="304"/>
      <c r="O185" s="304"/>
      <c r="P185" s="304"/>
    </row>
    <row r="186" spans="1:16" s="27" customFormat="1" ht="10.5">
      <c r="A186" s="304"/>
      <c r="J186" s="304"/>
      <c r="K186" s="304"/>
      <c r="L186" s="304"/>
      <c r="M186" s="304"/>
      <c r="N186" s="304"/>
      <c r="O186" s="304"/>
      <c r="P186" s="304"/>
    </row>
    <row r="187" spans="1:16" s="27" customFormat="1" ht="10.5">
      <c r="A187" s="304"/>
      <c r="J187" s="304"/>
      <c r="K187" s="304"/>
      <c r="L187" s="304"/>
      <c r="M187" s="304"/>
      <c r="N187" s="304"/>
      <c r="O187" s="304"/>
      <c r="P187" s="304"/>
    </row>
    <row r="188" spans="1:16" s="27" customFormat="1" ht="10.5">
      <c r="A188" s="304"/>
      <c r="J188" s="304"/>
      <c r="K188" s="304"/>
      <c r="L188" s="304"/>
      <c r="M188" s="304"/>
      <c r="N188" s="304"/>
      <c r="O188" s="304"/>
      <c r="P188" s="304"/>
    </row>
    <row r="189" spans="1:16" s="27" customFormat="1" ht="10.5">
      <c r="A189" s="304"/>
      <c r="J189" s="304"/>
      <c r="K189" s="304"/>
      <c r="L189" s="304"/>
      <c r="M189" s="304"/>
      <c r="N189" s="304"/>
      <c r="O189" s="304"/>
      <c r="P189" s="304"/>
    </row>
    <row r="190" spans="1:16" s="27" customFormat="1" ht="10.5">
      <c r="A190" s="304"/>
      <c r="J190" s="304"/>
      <c r="K190" s="304"/>
      <c r="L190" s="304"/>
      <c r="M190" s="304"/>
      <c r="N190" s="304"/>
      <c r="O190" s="304"/>
      <c r="P190" s="304"/>
    </row>
    <row r="191" spans="1:16" s="27" customFormat="1" ht="10.5">
      <c r="A191" s="304"/>
      <c r="J191" s="304"/>
      <c r="K191" s="304"/>
      <c r="L191" s="304"/>
      <c r="M191" s="304"/>
      <c r="N191" s="304"/>
      <c r="O191" s="304"/>
      <c r="P191" s="304"/>
    </row>
    <row r="192" spans="1:16" s="27" customFormat="1" ht="10.5">
      <c r="A192" s="304"/>
      <c r="J192" s="304"/>
      <c r="K192" s="304"/>
      <c r="L192" s="304"/>
      <c r="M192" s="304"/>
      <c r="N192" s="304"/>
      <c r="O192" s="304"/>
      <c r="P192" s="304"/>
    </row>
    <row r="193" spans="1:16" s="27" customFormat="1" ht="10.5">
      <c r="A193" s="304"/>
      <c r="J193" s="304"/>
      <c r="K193" s="304"/>
      <c r="L193" s="304"/>
      <c r="M193" s="304"/>
      <c r="N193" s="304"/>
      <c r="O193" s="304"/>
      <c r="P193" s="304"/>
    </row>
    <row r="194" spans="1:16" s="27" customFormat="1" ht="10.5">
      <c r="A194" s="304"/>
      <c r="J194" s="304"/>
      <c r="K194" s="304"/>
      <c r="L194" s="304"/>
      <c r="M194" s="304"/>
      <c r="N194" s="304"/>
      <c r="O194" s="304"/>
      <c r="P194" s="304"/>
    </row>
    <row r="195" spans="1:16" s="27" customFormat="1" ht="10.5">
      <c r="A195" s="304"/>
      <c r="J195" s="304"/>
      <c r="K195" s="304"/>
      <c r="L195" s="304"/>
      <c r="M195" s="304"/>
      <c r="N195" s="304"/>
      <c r="O195" s="304"/>
      <c r="P195" s="304"/>
    </row>
    <row r="196" spans="1:16" s="27" customFormat="1" ht="10.5">
      <c r="A196" s="304"/>
      <c r="J196" s="304"/>
      <c r="K196" s="304"/>
      <c r="L196" s="304"/>
      <c r="M196" s="304"/>
      <c r="N196" s="304"/>
      <c r="O196" s="304"/>
      <c r="P196" s="304"/>
    </row>
    <row r="197" spans="1:16" s="27" customFormat="1" ht="10.5">
      <c r="A197" s="304"/>
      <c r="J197" s="304"/>
      <c r="K197" s="304"/>
      <c r="L197" s="304"/>
      <c r="M197" s="304"/>
      <c r="N197" s="304"/>
      <c r="O197" s="304"/>
      <c r="P197" s="304"/>
    </row>
    <row r="198" spans="1:16" s="27" customFormat="1" ht="10.5">
      <c r="A198" s="304"/>
      <c r="J198" s="304"/>
      <c r="K198" s="304"/>
      <c r="L198" s="304"/>
      <c r="M198" s="304"/>
      <c r="N198" s="304"/>
      <c r="O198" s="304"/>
      <c r="P198" s="304"/>
    </row>
    <row r="199" spans="1:16" s="27" customFormat="1" ht="10.5">
      <c r="A199" s="304"/>
      <c r="J199" s="304"/>
      <c r="K199" s="304"/>
      <c r="L199" s="304"/>
      <c r="M199" s="304"/>
      <c r="N199" s="304"/>
      <c r="O199" s="304"/>
      <c r="P199" s="304"/>
    </row>
    <row r="200" spans="1:16" s="27" customFormat="1" ht="10.5">
      <c r="A200" s="304"/>
      <c r="J200" s="304"/>
      <c r="K200" s="304"/>
      <c r="L200" s="304"/>
      <c r="M200" s="304"/>
      <c r="N200" s="304"/>
      <c r="O200" s="304"/>
      <c r="P200" s="304"/>
    </row>
    <row r="201" spans="1:16" s="27" customFormat="1" ht="10.5">
      <c r="A201" s="304"/>
      <c r="J201" s="304"/>
      <c r="K201" s="304"/>
      <c r="L201" s="304"/>
      <c r="M201" s="304"/>
      <c r="N201" s="304"/>
      <c r="O201" s="304"/>
      <c r="P201" s="304"/>
    </row>
    <row r="202" spans="1:16" s="27" customFormat="1" ht="10.5">
      <c r="A202" s="304"/>
      <c r="J202" s="304"/>
      <c r="K202" s="304"/>
      <c r="L202" s="304"/>
      <c r="M202" s="304"/>
      <c r="N202" s="304"/>
      <c r="O202" s="304"/>
      <c r="P202" s="304"/>
    </row>
    <row r="203" spans="1:16" s="27" customFormat="1" ht="10.5">
      <c r="A203" s="304"/>
      <c r="J203" s="304"/>
      <c r="K203" s="304"/>
      <c r="L203" s="304"/>
      <c r="M203" s="304"/>
      <c r="N203" s="304"/>
      <c r="O203" s="304"/>
      <c r="P203" s="304"/>
    </row>
    <row r="204" spans="1:16" s="27" customFormat="1" ht="10.5">
      <c r="A204" s="304"/>
      <c r="J204" s="304"/>
      <c r="K204" s="304"/>
      <c r="L204" s="304"/>
      <c r="M204" s="304"/>
      <c r="N204" s="304"/>
      <c r="O204" s="304"/>
      <c r="P204" s="304"/>
    </row>
    <row r="205" spans="1:16" s="27" customFormat="1" ht="10.5">
      <c r="A205" s="304"/>
      <c r="J205" s="304"/>
      <c r="K205" s="304"/>
      <c r="L205" s="304"/>
      <c r="M205" s="304"/>
      <c r="N205" s="304"/>
      <c r="O205" s="304"/>
      <c r="P205" s="304"/>
    </row>
    <row r="206" spans="1:16" s="27" customFormat="1" ht="10.5">
      <c r="A206" s="304"/>
      <c r="J206" s="304"/>
      <c r="K206" s="304"/>
      <c r="L206" s="304"/>
      <c r="M206" s="304"/>
      <c r="N206" s="304"/>
      <c r="O206" s="304"/>
      <c r="P206" s="304"/>
    </row>
    <row r="207" spans="1:16" s="27" customFormat="1" ht="10.5">
      <c r="A207" s="304"/>
      <c r="J207" s="304"/>
      <c r="K207" s="304"/>
      <c r="L207" s="304"/>
      <c r="M207" s="304"/>
      <c r="N207" s="304"/>
      <c r="O207" s="304"/>
      <c r="P207" s="304"/>
    </row>
    <row r="208" spans="1:16" s="27" customFormat="1" ht="10.5">
      <c r="A208" s="304"/>
      <c r="J208" s="304"/>
      <c r="K208" s="304"/>
      <c r="L208" s="304"/>
      <c r="M208" s="304"/>
      <c r="N208" s="304"/>
      <c r="O208" s="304"/>
      <c r="P208" s="304"/>
    </row>
    <row r="209" spans="1:16" s="27" customFormat="1" ht="10.5">
      <c r="A209" s="304"/>
      <c r="J209" s="304"/>
      <c r="K209" s="304"/>
      <c r="L209" s="304"/>
      <c r="M209" s="304"/>
      <c r="N209" s="304"/>
      <c r="O209" s="304"/>
      <c r="P209" s="304"/>
    </row>
    <row r="210" spans="1:16" s="27" customFormat="1" ht="10.5">
      <c r="A210" s="304"/>
      <c r="J210" s="304"/>
      <c r="K210" s="304"/>
      <c r="L210" s="304"/>
      <c r="M210" s="304"/>
      <c r="N210" s="304"/>
      <c r="O210" s="304"/>
      <c r="P210" s="304"/>
    </row>
    <row r="211" spans="1:16" s="27" customFormat="1" ht="10.5">
      <c r="A211" s="304"/>
      <c r="J211" s="304"/>
      <c r="K211" s="304"/>
      <c r="L211" s="304"/>
      <c r="M211" s="304"/>
      <c r="N211" s="304"/>
      <c r="O211" s="304"/>
      <c r="P211" s="304"/>
    </row>
    <row r="212" spans="1:16" s="27" customFormat="1" ht="10.5">
      <c r="A212" s="304"/>
      <c r="J212" s="304"/>
      <c r="K212" s="304"/>
      <c r="L212" s="304"/>
      <c r="M212" s="304"/>
      <c r="N212" s="304"/>
      <c r="O212" s="304"/>
      <c r="P212" s="304"/>
    </row>
    <row r="213" spans="1:16" s="27" customFormat="1" ht="10.5">
      <c r="A213" s="304"/>
      <c r="J213" s="304"/>
      <c r="K213" s="304"/>
      <c r="L213" s="304"/>
      <c r="M213" s="304"/>
      <c r="N213" s="304"/>
      <c r="O213" s="304"/>
      <c r="P213" s="304"/>
    </row>
    <row r="214" spans="1:16" s="27" customFormat="1" ht="10.5">
      <c r="A214" s="304"/>
      <c r="J214" s="304"/>
      <c r="K214" s="304"/>
      <c r="L214" s="304"/>
      <c r="M214" s="304"/>
      <c r="N214" s="304"/>
      <c r="O214" s="304"/>
      <c r="P214" s="304"/>
    </row>
    <row r="215" spans="1:16" s="27" customFormat="1" ht="10.5">
      <c r="A215" s="304"/>
      <c r="J215" s="304"/>
      <c r="K215" s="304"/>
      <c r="L215" s="304"/>
      <c r="M215" s="304"/>
      <c r="N215" s="304"/>
      <c r="O215" s="304"/>
      <c r="P215" s="304"/>
    </row>
    <row r="216" spans="1:16" s="27" customFormat="1" ht="10.5">
      <c r="A216" s="304"/>
      <c r="J216" s="304"/>
      <c r="K216" s="304"/>
      <c r="L216" s="304"/>
      <c r="M216" s="304"/>
      <c r="N216" s="304"/>
      <c r="O216" s="304"/>
      <c r="P216" s="304"/>
    </row>
    <row r="217" spans="1:16" s="27" customFormat="1" ht="10.5">
      <c r="A217" s="304"/>
      <c r="J217" s="304"/>
      <c r="K217" s="304"/>
      <c r="L217" s="304"/>
      <c r="M217" s="304"/>
      <c r="N217" s="304"/>
      <c r="O217" s="304"/>
      <c r="P217" s="304"/>
    </row>
    <row r="218" spans="1:16" s="27" customFormat="1" ht="10.5">
      <c r="A218" s="304"/>
      <c r="J218" s="304"/>
      <c r="K218" s="304"/>
      <c r="L218" s="304"/>
      <c r="M218" s="304"/>
      <c r="N218" s="304"/>
      <c r="O218" s="304"/>
      <c r="P218" s="304"/>
    </row>
    <row r="219" spans="1:16" s="27" customFormat="1" ht="10.5">
      <c r="A219" s="304"/>
      <c r="J219" s="304"/>
      <c r="K219" s="304"/>
      <c r="L219" s="304"/>
      <c r="M219" s="304"/>
      <c r="N219" s="304"/>
      <c r="O219" s="304"/>
      <c r="P219" s="304"/>
    </row>
    <row r="220" spans="1:16" s="27" customFormat="1" ht="10.5">
      <c r="A220" s="304"/>
      <c r="J220" s="304"/>
      <c r="K220" s="304"/>
      <c r="L220" s="304"/>
      <c r="M220" s="304"/>
      <c r="N220" s="304"/>
      <c r="O220" s="304"/>
      <c r="P220" s="304"/>
    </row>
    <row r="221" spans="1:16" s="27" customFormat="1" ht="10.5">
      <c r="A221" s="304"/>
      <c r="J221" s="304"/>
      <c r="K221" s="304"/>
      <c r="L221" s="304"/>
      <c r="M221" s="304"/>
      <c r="N221" s="304"/>
      <c r="O221" s="304"/>
      <c r="P221" s="304"/>
    </row>
    <row r="222" spans="1:16" s="27" customFormat="1" ht="10.5">
      <c r="A222" s="304"/>
      <c r="J222" s="304"/>
      <c r="K222" s="304"/>
      <c r="L222" s="304"/>
      <c r="M222" s="304"/>
      <c r="N222" s="304"/>
      <c r="O222" s="304"/>
      <c r="P222" s="304"/>
    </row>
    <row r="223" spans="1:16" s="27" customFormat="1" ht="10.5">
      <c r="A223" s="304"/>
      <c r="J223" s="304"/>
      <c r="K223" s="304"/>
      <c r="L223" s="304"/>
      <c r="M223" s="304"/>
      <c r="N223" s="304"/>
      <c r="O223" s="304"/>
      <c r="P223" s="304"/>
    </row>
    <row r="224" spans="1:16" s="27" customFormat="1" ht="10.5">
      <c r="A224" s="304"/>
      <c r="J224" s="304"/>
      <c r="K224" s="304"/>
      <c r="L224" s="304"/>
      <c r="M224" s="304"/>
      <c r="N224" s="304"/>
      <c r="O224" s="304"/>
      <c r="P224" s="304"/>
    </row>
    <row r="225" spans="1:16" s="27" customFormat="1" ht="10.5">
      <c r="A225" s="304"/>
      <c r="J225" s="304"/>
      <c r="K225" s="304"/>
      <c r="L225" s="304"/>
      <c r="M225" s="304"/>
      <c r="N225" s="304"/>
      <c r="O225" s="304"/>
      <c r="P225" s="304"/>
    </row>
    <row r="226" spans="1:16" s="27" customFormat="1" ht="10.5">
      <c r="A226" s="304"/>
      <c r="J226" s="304"/>
      <c r="K226" s="304"/>
      <c r="L226" s="304"/>
      <c r="M226" s="304"/>
      <c r="N226" s="304"/>
      <c r="O226" s="304"/>
      <c r="P226" s="304"/>
    </row>
    <row r="227" spans="1:16" s="27" customFormat="1" ht="10.5">
      <c r="A227" s="304"/>
      <c r="J227" s="304"/>
      <c r="K227" s="304"/>
      <c r="L227" s="304"/>
      <c r="M227" s="304"/>
      <c r="N227" s="304"/>
      <c r="O227" s="304"/>
      <c r="P227" s="304"/>
    </row>
    <row r="228" spans="1:16" s="27" customFormat="1" ht="10.5">
      <c r="A228" s="304"/>
      <c r="J228" s="304"/>
      <c r="K228" s="304"/>
      <c r="L228" s="304"/>
      <c r="M228" s="304"/>
      <c r="N228" s="304"/>
      <c r="O228" s="304"/>
      <c r="P228" s="304"/>
    </row>
    <row r="229" spans="1:16" s="27" customFormat="1" ht="10.5">
      <c r="A229" s="304"/>
      <c r="J229" s="304"/>
      <c r="K229" s="304"/>
      <c r="L229" s="304"/>
      <c r="M229" s="304"/>
      <c r="N229" s="304"/>
      <c r="O229" s="304"/>
      <c r="P229" s="304"/>
    </row>
    <row r="230" spans="1:16" s="27" customFormat="1" ht="10.5">
      <c r="A230" s="304"/>
      <c r="J230" s="304"/>
      <c r="K230" s="304"/>
      <c r="L230" s="304"/>
      <c r="M230" s="304"/>
      <c r="N230" s="304"/>
      <c r="O230" s="304"/>
      <c r="P230" s="304"/>
    </row>
    <row r="231" spans="1:16" s="27" customFormat="1" ht="10.5">
      <c r="A231" s="304"/>
      <c r="J231" s="304"/>
      <c r="K231" s="304"/>
      <c r="L231" s="304"/>
      <c r="M231" s="304"/>
      <c r="N231" s="304"/>
      <c r="O231" s="304"/>
      <c r="P231" s="304"/>
    </row>
    <row r="232" spans="1:16" s="27" customFormat="1" ht="10.5">
      <c r="A232" s="304"/>
      <c r="J232" s="304"/>
      <c r="K232" s="304"/>
      <c r="L232" s="304"/>
      <c r="M232" s="304"/>
      <c r="N232" s="304"/>
      <c r="O232" s="304"/>
      <c r="P232" s="304"/>
    </row>
    <row r="233" spans="1:16" s="27" customFormat="1" ht="10.5">
      <c r="A233" s="304"/>
      <c r="J233" s="304"/>
      <c r="K233" s="304"/>
      <c r="L233" s="304"/>
      <c r="M233" s="304"/>
      <c r="N233" s="304"/>
      <c r="O233" s="304"/>
      <c r="P233" s="304"/>
    </row>
    <row r="234" spans="1:16" s="27" customFormat="1" ht="10.5">
      <c r="A234" s="304"/>
      <c r="J234" s="304"/>
      <c r="K234" s="304"/>
      <c r="L234" s="304"/>
      <c r="M234" s="304"/>
      <c r="N234" s="304"/>
      <c r="O234" s="304"/>
      <c r="P234" s="304"/>
    </row>
    <row r="235" spans="1:16" s="27" customFormat="1" ht="10.5">
      <c r="A235" s="304"/>
      <c r="J235" s="304"/>
      <c r="K235" s="304"/>
      <c r="L235" s="304"/>
      <c r="M235" s="304"/>
      <c r="N235" s="304"/>
      <c r="O235" s="304"/>
      <c r="P235" s="304"/>
    </row>
    <row r="236" spans="1:16" s="27" customFormat="1" ht="10.5">
      <c r="A236" s="304"/>
      <c r="J236" s="304"/>
      <c r="K236" s="304"/>
      <c r="L236" s="304"/>
      <c r="M236" s="304"/>
      <c r="N236" s="304"/>
      <c r="O236" s="304"/>
      <c r="P236" s="304"/>
    </row>
    <row r="237" spans="1:16" s="27" customFormat="1" ht="10.5">
      <c r="A237" s="304"/>
      <c r="J237" s="304"/>
      <c r="K237" s="304"/>
      <c r="L237" s="304"/>
      <c r="M237" s="304"/>
      <c r="N237" s="304"/>
      <c r="O237" s="304"/>
      <c r="P237" s="304"/>
    </row>
    <row r="238" spans="1:16" s="27" customFormat="1" ht="10.5">
      <c r="A238" s="304"/>
      <c r="J238" s="304"/>
      <c r="K238" s="304"/>
      <c r="L238" s="304"/>
      <c r="M238" s="304"/>
      <c r="N238" s="304"/>
      <c r="O238" s="304"/>
      <c r="P238" s="304"/>
    </row>
    <row r="239" spans="1:16" s="27" customFormat="1" ht="10.5">
      <c r="A239" s="304"/>
      <c r="J239" s="304"/>
      <c r="K239" s="304"/>
      <c r="L239" s="304"/>
      <c r="M239" s="304"/>
      <c r="N239" s="304"/>
      <c r="O239" s="304"/>
      <c r="P239" s="304"/>
    </row>
    <row r="240" spans="1:16" s="27" customFormat="1" ht="10.5">
      <c r="A240" s="304"/>
      <c r="J240" s="304"/>
      <c r="K240" s="304"/>
      <c r="L240" s="304"/>
      <c r="M240" s="304"/>
      <c r="N240" s="304"/>
      <c r="O240" s="304"/>
      <c r="P240" s="304"/>
    </row>
    <row r="241" spans="1:16" s="27" customFormat="1" ht="10.5">
      <c r="A241" s="304"/>
      <c r="J241" s="304"/>
      <c r="K241" s="304"/>
      <c r="L241" s="304"/>
      <c r="M241" s="304"/>
      <c r="N241" s="304"/>
      <c r="O241" s="304"/>
      <c r="P241" s="304"/>
    </row>
    <row r="242" spans="1:16" s="27" customFormat="1" ht="10.5">
      <c r="A242" s="304"/>
      <c r="J242" s="304"/>
      <c r="K242" s="304"/>
      <c r="L242" s="304"/>
      <c r="M242" s="304"/>
      <c r="N242" s="304"/>
      <c r="O242" s="304"/>
      <c r="P242" s="304"/>
    </row>
    <row r="243" spans="1:16" s="27" customFormat="1" ht="10.5">
      <c r="A243" s="304"/>
      <c r="J243" s="304"/>
      <c r="K243" s="304"/>
      <c r="L243" s="304"/>
      <c r="M243" s="304"/>
      <c r="N243" s="304"/>
      <c r="O243" s="304"/>
      <c r="P243" s="304"/>
    </row>
    <row r="244" spans="1:16" s="27" customFormat="1" ht="10.5">
      <c r="A244" s="304"/>
      <c r="J244" s="304"/>
      <c r="K244" s="304"/>
      <c r="L244" s="304"/>
      <c r="M244" s="304"/>
      <c r="N244" s="304"/>
      <c r="O244" s="304"/>
      <c r="P244" s="304"/>
    </row>
    <row r="245" spans="1:16" s="27" customFormat="1" ht="10.5">
      <c r="A245" s="304"/>
      <c r="J245" s="304"/>
      <c r="K245" s="304"/>
      <c r="L245" s="304"/>
      <c r="M245" s="304"/>
      <c r="N245" s="304"/>
      <c r="O245" s="304"/>
      <c r="P245" s="304"/>
    </row>
    <row r="246" spans="1:16" s="27" customFormat="1" ht="10.5">
      <c r="A246" s="304"/>
      <c r="J246" s="304"/>
      <c r="K246" s="304"/>
      <c r="L246" s="304"/>
      <c r="M246" s="304"/>
      <c r="N246" s="304"/>
      <c r="O246" s="304"/>
      <c r="P246" s="304"/>
    </row>
    <row r="247" spans="1:16" s="27" customFormat="1" ht="10.5">
      <c r="A247" s="304"/>
      <c r="J247" s="304"/>
      <c r="K247" s="304"/>
      <c r="L247" s="304"/>
      <c r="M247" s="304"/>
      <c r="N247" s="304"/>
      <c r="O247" s="304"/>
      <c r="P247" s="304"/>
    </row>
    <row r="248" spans="1:16" s="27" customFormat="1" ht="10.5">
      <c r="A248" s="304"/>
      <c r="J248" s="304"/>
      <c r="K248" s="304"/>
      <c r="L248" s="304"/>
      <c r="M248" s="304"/>
      <c r="N248" s="304"/>
      <c r="O248" s="304"/>
      <c r="P248" s="304"/>
    </row>
    <row r="249" spans="1:16" s="27" customFormat="1" ht="10.5">
      <c r="A249" s="304"/>
      <c r="J249" s="304"/>
      <c r="K249" s="304"/>
      <c r="L249" s="304"/>
      <c r="M249" s="304"/>
      <c r="N249" s="304"/>
      <c r="O249" s="304"/>
      <c r="P249" s="304"/>
    </row>
    <row r="250" spans="1:16" s="27" customFormat="1" ht="10.5">
      <c r="A250" s="304"/>
      <c r="J250" s="304"/>
      <c r="K250" s="304"/>
      <c r="L250" s="304"/>
      <c r="M250" s="304"/>
      <c r="N250" s="304"/>
      <c r="O250" s="304"/>
      <c r="P250" s="304"/>
    </row>
    <row r="251" spans="1:16" s="27" customFormat="1" ht="10.5">
      <c r="A251" s="304"/>
      <c r="J251" s="304"/>
      <c r="K251" s="304"/>
      <c r="L251" s="304"/>
      <c r="M251" s="304"/>
      <c r="N251" s="304"/>
      <c r="O251" s="304"/>
      <c r="P251" s="304"/>
    </row>
    <row r="252" spans="1:16" s="27" customFormat="1" ht="10.5">
      <c r="A252" s="304"/>
      <c r="J252" s="304"/>
      <c r="K252" s="304"/>
      <c r="L252" s="304"/>
      <c r="M252" s="304"/>
      <c r="N252" s="304"/>
      <c r="O252" s="304"/>
      <c r="P252" s="304"/>
    </row>
    <row r="253" spans="1:16" s="27" customFormat="1" ht="10.5">
      <c r="A253" s="304"/>
      <c r="J253" s="304"/>
      <c r="K253" s="304"/>
      <c r="L253" s="304"/>
      <c r="M253" s="304"/>
      <c r="N253" s="304"/>
      <c r="O253" s="304"/>
      <c r="P253" s="304"/>
    </row>
    <row r="254" spans="1:16" s="27" customFormat="1" ht="10.5">
      <c r="A254" s="304"/>
      <c r="J254" s="304"/>
      <c r="K254" s="304"/>
      <c r="L254" s="304"/>
      <c r="M254" s="304"/>
      <c r="N254" s="304"/>
      <c r="O254" s="304"/>
      <c r="P254" s="304"/>
    </row>
    <row r="255" spans="1:16" s="27" customFormat="1" ht="10.5">
      <c r="A255" s="304"/>
      <c r="J255" s="304"/>
      <c r="K255" s="304"/>
      <c r="L255" s="304"/>
      <c r="M255" s="304"/>
      <c r="N255" s="304"/>
      <c r="O255" s="304"/>
      <c r="P255" s="304"/>
    </row>
    <row r="256" spans="1:16" s="27" customFormat="1" ht="10.5">
      <c r="A256" s="304"/>
      <c r="J256" s="304"/>
      <c r="K256" s="304"/>
      <c r="L256" s="304"/>
      <c r="M256" s="304"/>
      <c r="N256" s="304"/>
      <c r="O256" s="304"/>
      <c r="P256" s="304"/>
    </row>
    <row r="257" spans="1:16" s="27" customFormat="1" ht="10.5">
      <c r="A257" s="304"/>
      <c r="J257" s="304"/>
      <c r="K257" s="304"/>
      <c r="L257" s="304"/>
      <c r="M257" s="304"/>
      <c r="N257" s="304"/>
      <c r="O257" s="304"/>
      <c r="P257" s="304"/>
    </row>
    <row r="258" spans="1:16" s="27" customFormat="1" ht="10.5">
      <c r="A258" s="304"/>
      <c r="J258" s="304"/>
      <c r="K258" s="304"/>
      <c r="L258" s="304"/>
      <c r="M258" s="304"/>
      <c r="N258" s="304"/>
      <c r="O258" s="304"/>
      <c r="P258" s="304"/>
    </row>
    <row r="259" spans="1:16" s="27" customFormat="1" ht="10.5">
      <c r="A259" s="304"/>
      <c r="J259" s="304"/>
      <c r="K259" s="304"/>
      <c r="L259" s="304"/>
      <c r="M259" s="304"/>
      <c r="N259" s="304"/>
      <c r="O259" s="304"/>
      <c r="P259" s="304"/>
    </row>
    <row r="260" spans="1:16" s="27" customFormat="1" ht="10.5">
      <c r="A260" s="304"/>
      <c r="J260" s="304"/>
      <c r="K260" s="304"/>
      <c r="L260" s="304"/>
      <c r="M260" s="304"/>
      <c r="N260" s="304"/>
      <c r="O260" s="304"/>
      <c r="P260" s="304"/>
    </row>
    <row r="261" spans="1:16" s="27" customFormat="1" ht="10.5">
      <c r="A261" s="304"/>
      <c r="J261" s="304"/>
      <c r="K261" s="304"/>
      <c r="L261" s="304"/>
      <c r="M261" s="304"/>
      <c r="N261" s="304"/>
      <c r="O261" s="304"/>
      <c r="P261" s="304"/>
    </row>
    <row r="262" spans="1:16" s="27" customFormat="1" ht="10.5">
      <c r="A262" s="304"/>
      <c r="J262" s="304"/>
      <c r="K262" s="304"/>
      <c r="L262" s="304"/>
      <c r="M262" s="304"/>
      <c r="N262" s="304"/>
      <c r="O262" s="304"/>
      <c r="P262" s="304"/>
    </row>
    <row r="263" spans="1:16" s="27" customFormat="1" ht="10.5">
      <c r="A263" s="304"/>
      <c r="J263" s="304"/>
      <c r="K263" s="304"/>
      <c r="L263" s="304"/>
      <c r="M263" s="304"/>
      <c r="N263" s="304"/>
      <c r="O263" s="304"/>
      <c r="P263" s="304"/>
    </row>
    <row r="264" spans="1:16" s="27" customFormat="1" ht="10.5">
      <c r="A264" s="304"/>
      <c r="J264" s="304"/>
      <c r="K264" s="304"/>
      <c r="L264" s="304"/>
      <c r="M264" s="304"/>
      <c r="N264" s="304"/>
      <c r="O264" s="304"/>
      <c r="P264" s="304"/>
    </row>
    <row r="265" spans="1:16" s="27" customFormat="1" ht="10.5">
      <c r="A265" s="304"/>
      <c r="J265" s="304"/>
      <c r="K265" s="304"/>
      <c r="L265" s="304"/>
      <c r="M265" s="304"/>
      <c r="N265" s="304"/>
      <c r="O265" s="304"/>
      <c r="P265" s="304"/>
    </row>
    <row r="266" spans="1:16" s="27" customFormat="1" ht="10.5">
      <c r="A266" s="304"/>
      <c r="J266" s="304"/>
      <c r="K266" s="304"/>
      <c r="L266" s="304"/>
      <c r="M266" s="304"/>
      <c r="N266" s="304"/>
      <c r="O266" s="304"/>
      <c r="P266" s="304"/>
    </row>
    <row r="267" spans="1:16" s="27" customFormat="1" ht="10.5">
      <c r="A267" s="304"/>
      <c r="J267" s="304"/>
      <c r="K267" s="304"/>
      <c r="L267" s="304"/>
      <c r="M267" s="304"/>
      <c r="N267" s="304"/>
      <c r="O267" s="304"/>
      <c r="P267" s="304"/>
    </row>
    <row r="268" spans="1:16" s="27" customFormat="1" ht="10.5">
      <c r="A268" s="304"/>
      <c r="J268" s="304"/>
      <c r="K268" s="304"/>
      <c r="L268" s="304"/>
      <c r="M268" s="304"/>
      <c r="N268" s="304"/>
      <c r="O268" s="304"/>
      <c r="P268" s="304"/>
    </row>
    <row r="269" spans="1:16" s="27" customFormat="1" ht="10.5">
      <c r="A269" s="304"/>
      <c r="J269" s="304"/>
      <c r="K269" s="304"/>
      <c r="L269" s="304"/>
      <c r="M269" s="304"/>
      <c r="N269" s="304"/>
      <c r="O269" s="304"/>
      <c r="P269" s="304"/>
    </row>
    <row r="270" spans="1:16" s="27" customFormat="1" ht="10.5">
      <c r="A270" s="304"/>
      <c r="J270" s="304"/>
      <c r="K270" s="304"/>
      <c r="L270" s="304"/>
      <c r="M270" s="304"/>
      <c r="N270" s="304"/>
      <c r="O270" s="304"/>
      <c r="P270" s="304"/>
    </row>
    <row r="271" spans="1:16" s="27" customFormat="1" ht="10.5">
      <c r="A271" s="304"/>
      <c r="J271" s="304"/>
      <c r="K271" s="304"/>
      <c r="L271" s="304"/>
      <c r="M271" s="304"/>
      <c r="N271" s="304"/>
      <c r="O271" s="304"/>
      <c r="P271" s="304"/>
    </row>
    <row r="272" spans="1:16" s="27" customFormat="1" ht="10.5">
      <c r="A272" s="304"/>
      <c r="J272" s="304"/>
      <c r="K272" s="304"/>
      <c r="L272" s="304"/>
      <c r="M272" s="304"/>
      <c r="N272" s="304"/>
      <c r="O272" s="304"/>
      <c r="P272" s="304"/>
    </row>
    <row r="273" spans="1:16" s="27" customFormat="1" ht="10.5">
      <c r="A273" s="304"/>
      <c r="J273" s="304"/>
      <c r="K273" s="304"/>
      <c r="L273" s="304"/>
      <c r="M273" s="304"/>
      <c r="N273" s="304"/>
      <c r="O273" s="304"/>
      <c r="P273" s="304"/>
    </row>
    <row r="274" spans="1:16" s="27" customFormat="1" ht="10.5">
      <c r="A274" s="304"/>
      <c r="J274" s="304"/>
      <c r="K274" s="304"/>
      <c r="L274" s="304"/>
      <c r="M274" s="304"/>
      <c r="N274" s="304"/>
      <c r="O274" s="304"/>
      <c r="P274" s="304"/>
    </row>
    <row r="275" spans="1:16" s="27" customFormat="1" ht="10.5">
      <c r="A275" s="304"/>
      <c r="J275" s="304"/>
      <c r="K275" s="304"/>
      <c r="L275" s="304"/>
      <c r="M275" s="304"/>
      <c r="N275" s="304"/>
      <c r="O275" s="304"/>
      <c r="P275" s="304"/>
    </row>
    <row r="276" spans="1:16" s="27" customFormat="1" ht="10.5">
      <c r="A276" s="304"/>
      <c r="J276" s="304"/>
      <c r="K276" s="304"/>
      <c r="L276" s="304"/>
      <c r="M276" s="304"/>
      <c r="N276" s="304"/>
      <c r="O276" s="304"/>
      <c r="P276" s="304"/>
    </row>
    <row r="277" spans="1:16" s="27" customFormat="1" ht="10.5">
      <c r="A277" s="304"/>
      <c r="J277" s="304"/>
      <c r="K277" s="304"/>
      <c r="L277" s="304"/>
      <c r="M277" s="304"/>
      <c r="N277" s="304"/>
      <c r="O277" s="304"/>
      <c r="P277" s="304"/>
    </row>
    <row r="278" spans="1:16" s="27" customFormat="1" ht="10.5">
      <c r="A278" s="304"/>
      <c r="J278" s="304"/>
      <c r="K278" s="304"/>
      <c r="L278" s="304"/>
      <c r="M278" s="304"/>
      <c r="N278" s="304"/>
      <c r="O278" s="304"/>
      <c r="P278" s="304"/>
    </row>
    <row r="279" spans="1:16" s="27" customFormat="1" ht="10.5">
      <c r="A279" s="304"/>
      <c r="J279" s="304"/>
      <c r="K279" s="304"/>
      <c r="L279" s="304"/>
      <c r="M279" s="304"/>
      <c r="N279" s="304"/>
      <c r="O279" s="304"/>
      <c r="P279" s="304"/>
    </row>
    <row r="280" spans="1:16" s="27" customFormat="1" ht="10.5">
      <c r="A280" s="304"/>
      <c r="J280" s="304"/>
      <c r="K280" s="304"/>
      <c r="L280" s="304"/>
      <c r="M280" s="304"/>
      <c r="N280" s="304"/>
      <c r="O280" s="304"/>
      <c r="P280" s="304"/>
    </row>
    <row r="281" spans="1:16" s="27" customFormat="1" ht="10.5">
      <c r="A281" s="304"/>
      <c r="J281" s="304"/>
      <c r="K281" s="304"/>
      <c r="L281" s="304"/>
      <c r="M281" s="304"/>
      <c r="N281" s="304"/>
      <c r="O281" s="304"/>
      <c r="P281" s="304"/>
    </row>
    <row r="282" spans="1:16" s="27" customFormat="1" ht="10.5">
      <c r="A282" s="304"/>
      <c r="J282" s="304"/>
      <c r="K282" s="304"/>
      <c r="L282" s="304"/>
      <c r="M282" s="304"/>
      <c r="N282" s="304"/>
      <c r="O282" s="304"/>
      <c r="P282" s="304"/>
    </row>
    <row r="283" spans="1:16" s="27" customFormat="1" ht="10.5">
      <c r="A283" s="304"/>
      <c r="J283" s="304"/>
      <c r="K283" s="304"/>
      <c r="L283" s="304"/>
      <c r="M283" s="304"/>
      <c r="N283" s="304"/>
      <c r="O283" s="304"/>
      <c r="P283" s="304"/>
    </row>
    <row r="284" spans="1:16" s="27" customFormat="1" ht="10.5">
      <c r="A284" s="304"/>
      <c r="J284" s="304"/>
      <c r="K284" s="304"/>
      <c r="L284" s="304"/>
      <c r="M284" s="304"/>
      <c r="N284" s="304"/>
      <c r="O284" s="304"/>
      <c r="P284" s="304"/>
    </row>
    <row r="285" spans="1:16" s="27" customFormat="1" ht="10.5">
      <c r="A285" s="304"/>
      <c r="J285" s="304"/>
      <c r="K285" s="304"/>
      <c r="L285" s="304"/>
      <c r="M285" s="304"/>
      <c r="N285" s="304"/>
      <c r="O285" s="304"/>
      <c r="P285" s="304"/>
    </row>
    <row r="286" spans="1:16" s="27" customFormat="1" ht="10.5">
      <c r="A286" s="304"/>
      <c r="J286" s="304"/>
      <c r="K286" s="304"/>
      <c r="L286" s="304"/>
      <c r="M286" s="304"/>
      <c r="N286" s="304"/>
      <c r="O286" s="304"/>
      <c r="P286" s="304"/>
    </row>
    <row r="287" spans="1:16" s="27" customFormat="1" ht="10.5">
      <c r="A287" s="304"/>
      <c r="J287" s="304"/>
      <c r="K287" s="304"/>
      <c r="L287" s="304"/>
      <c r="M287" s="304"/>
      <c r="N287" s="304"/>
      <c r="O287" s="304"/>
      <c r="P287" s="304"/>
    </row>
    <row r="288" spans="1:16" s="27" customFormat="1" ht="10.5">
      <c r="A288" s="304"/>
      <c r="J288" s="304"/>
      <c r="K288" s="304"/>
      <c r="L288" s="304"/>
      <c r="M288" s="304"/>
      <c r="N288" s="304"/>
      <c r="O288" s="304"/>
      <c r="P288" s="304"/>
    </row>
    <row r="289" spans="1:16" s="27" customFormat="1" ht="10.5">
      <c r="A289" s="304"/>
      <c r="J289" s="304"/>
      <c r="K289" s="304"/>
      <c r="L289" s="304"/>
      <c r="M289" s="304"/>
      <c r="N289" s="304"/>
      <c r="O289" s="304"/>
      <c r="P289" s="304"/>
    </row>
    <row r="290" spans="1:16" s="27" customFormat="1" ht="10.5">
      <c r="A290" s="304"/>
      <c r="J290" s="304"/>
      <c r="K290" s="304"/>
      <c r="L290" s="304"/>
      <c r="M290" s="304"/>
      <c r="N290" s="304"/>
      <c r="O290" s="304"/>
      <c r="P290" s="304"/>
    </row>
    <row r="291" spans="1:16" s="27" customFormat="1" ht="10.5">
      <c r="A291" s="304"/>
      <c r="J291" s="304"/>
      <c r="K291" s="304"/>
      <c r="L291" s="304"/>
      <c r="M291" s="304"/>
      <c r="N291" s="304"/>
      <c r="O291" s="304"/>
      <c r="P291" s="304"/>
    </row>
    <row r="292" spans="1:16" s="27" customFormat="1" ht="10.5">
      <c r="A292" s="304"/>
      <c r="J292" s="304"/>
      <c r="K292" s="304"/>
      <c r="L292" s="304"/>
      <c r="M292" s="304"/>
      <c r="N292" s="304"/>
      <c r="O292" s="304"/>
      <c r="P292" s="304"/>
    </row>
    <row r="293" spans="1:16" s="27" customFormat="1" ht="10.5">
      <c r="A293" s="304"/>
      <c r="J293" s="304"/>
      <c r="K293" s="304"/>
      <c r="L293" s="304"/>
      <c r="M293" s="304"/>
      <c r="N293" s="304"/>
      <c r="O293" s="304"/>
      <c r="P293" s="304"/>
    </row>
    <row r="294" spans="1:16" s="27" customFormat="1" ht="10.5">
      <c r="A294" s="304"/>
      <c r="J294" s="304"/>
      <c r="K294" s="304"/>
      <c r="L294" s="304"/>
      <c r="M294" s="304"/>
      <c r="N294" s="304"/>
      <c r="O294" s="304"/>
      <c r="P294" s="304"/>
    </row>
    <row r="295" spans="1:16" s="27" customFormat="1" ht="10.5">
      <c r="A295" s="304"/>
      <c r="J295" s="304"/>
      <c r="K295" s="304"/>
      <c r="L295" s="304"/>
      <c r="M295" s="304"/>
      <c r="N295" s="304"/>
      <c r="O295" s="304"/>
      <c r="P295" s="304"/>
    </row>
    <row r="296" spans="1:16" s="27" customFormat="1" ht="10.5">
      <c r="A296" s="304"/>
      <c r="J296" s="304"/>
      <c r="K296" s="304"/>
      <c r="L296" s="304"/>
      <c r="M296" s="304"/>
      <c r="N296" s="304"/>
      <c r="O296" s="304"/>
      <c r="P296" s="304"/>
    </row>
    <row r="297" spans="1:16" s="27" customFormat="1" ht="10.5">
      <c r="A297" s="304"/>
      <c r="J297" s="304"/>
      <c r="K297" s="304"/>
      <c r="L297" s="304"/>
      <c r="M297" s="304"/>
      <c r="N297" s="304"/>
      <c r="O297" s="304"/>
      <c r="P297" s="304"/>
    </row>
    <row r="298" spans="1:16" s="27" customFormat="1" ht="10.5">
      <c r="A298" s="304"/>
      <c r="J298" s="304"/>
      <c r="K298" s="304"/>
      <c r="L298" s="304"/>
      <c r="M298" s="304"/>
      <c r="N298" s="304"/>
      <c r="O298" s="304"/>
      <c r="P298" s="304"/>
    </row>
    <row r="299" spans="1:16" s="27" customFormat="1" ht="10.5">
      <c r="A299" s="304"/>
      <c r="J299" s="304"/>
      <c r="K299" s="304"/>
      <c r="L299" s="304"/>
      <c r="M299" s="304"/>
      <c r="N299" s="304"/>
      <c r="O299" s="304"/>
      <c r="P299" s="304"/>
    </row>
    <row r="300" spans="1:16" s="27" customFormat="1" ht="10.5">
      <c r="A300" s="304"/>
      <c r="J300" s="304"/>
      <c r="K300" s="304"/>
      <c r="L300" s="304"/>
      <c r="M300" s="304"/>
      <c r="N300" s="304"/>
      <c r="O300" s="304"/>
      <c r="P300" s="304"/>
    </row>
    <row r="301" spans="1:16" s="27" customFormat="1" ht="10.5">
      <c r="A301" s="304"/>
      <c r="J301" s="304"/>
      <c r="K301" s="304"/>
      <c r="L301" s="304"/>
      <c r="M301" s="304"/>
      <c r="N301" s="304"/>
      <c r="O301" s="304"/>
      <c r="P301" s="304"/>
    </row>
    <row r="302" spans="1:16" s="27" customFormat="1" ht="10.5">
      <c r="A302" s="304"/>
      <c r="J302" s="304"/>
      <c r="K302" s="304"/>
      <c r="L302" s="304"/>
      <c r="M302" s="304"/>
      <c r="N302" s="304"/>
      <c r="O302" s="304"/>
      <c r="P302" s="304"/>
    </row>
    <row r="303" spans="1:16" s="27" customFormat="1" ht="10.5">
      <c r="A303" s="304"/>
      <c r="J303" s="304"/>
      <c r="K303" s="304"/>
      <c r="L303" s="304"/>
      <c r="M303" s="304"/>
      <c r="N303" s="304"/>
      <c r="O303" s="304"/>
      <c r="P303" s="304"/>
    </row>
    <row r="304" spans="1:16" s="27" customFormat="1" ht="10.5">
      <c r="A304" s="304"/>
      <c r="J304" s="304"/>
      <c r="K304" s="304"/>
      <c r="L304" s="304"/>
      <c r="M304" s="304"/>
      <c r="N304" s="304"/>
      <c r="O304" s="304"/>
      <c r="P304" s="304"/>
    </row>
    <row r="305" spans="1:16" s="27" customFormat="1" ht="10.5">
      <c r="A305" s="304"/>
      <c r="J305" s="304"/>
      <c r="K305" s="304"/>
      <c r="L305" s="304"/>
      <c r="M305" s="304"/>
      <c r="N305" s="304"/>
      <c r="O305" s="304"/>
      <c r="P305" s="304"/>
    </row>
    <row r="306" spans="1:16" s="27" customFormat="1" ht="10.5">
      <c r="A306" s="304"/>
      <c r="J306" s="304"/>
      <c r="K306" s="304"/>
      <c r="L306" s="304"/>
      <c r="M306" s="304"/>
      <c r="N306" s="304"/>
      <c r="O306" s="304"/>
      <c r="P306" s="304"/>
    </row>
    <row r="307" spans="1:16" s="27" customFormat="1" ht="10.5">
      <c r="A307" s="304"/>
      <c r="J307" s="304"/>
      <c r="K307" s="304"/>
      <c r="L307" s="304"/>
      <c r="M307" s="304"/>
      <c r="N307" s="304"/>
      <c r="O307" s="304"/>
      <c r="P307" s="304"/>
    </row>
    <row r="308" spans="1:16" s="27" customFormat="1" ht="10.5">
      <c r="A308" s="304"/>
      <c r="J308" s="304"/>
      <c r="K308" s="304"/>
      <c r="L308" s="304"/>
      <c r="M308" s="304"/>
      <c r="N308" s="304"/>
      <c r="O308" s="304"/>
      <c r="P308" s="304"/>
    </row>
    <row r="309" spans="1:16" s="27" customFormat="1" ht="10.5">
      <c r="A309" s="304"/>
      <c r="J309" s="304"/>
      <c r="K309" s="304"/>
      <c r="L309" s="304"/>
      <c r="M309" s="304"/>
      <c r="N309" s="304"/>
      <c r="O309" s="304"/>
      <c r="P309" s="304"/>
    </row>
    <row r="310" spans="1:16" s="27" customFormat="1" ht="10.5">
      <c r="A310" s="304"/>
      <c r="J310" s="304"/>
      <c r="K310" s="304"/>
      <c r="L310" s="304"/>
      <c r="M310" s="304"/>
      <c r="N310" s="304"/>
      <c r="O310" s="304"/>
      <c r="P310" s="304"/>
    </row>
    <row r="311" spans="1:16" s="27" customFormat="1" ht="10.5">
      <c r="A311" s="304"/>
      <c r="J311" s="304"/>
      <c r="K311" s="304"/>
      <c r="L311" s="304"/>
      <c r="M311" s="304"/>
      <c r="N311" s="304"/>
      <c r="O311" s="304"/>
      <c r="P311" s="304"/>
    </row>
    <row r="312" spans="1:16" s="27" customFormat="1" ht="10.5">
      <c r="A312" s="304"/>
      <c r="J312" s="304"/>
      <c r="K312" s="304"/>
      <c r="L312" s="304"/>
      <c r="M312" s="304"/>
      <c r="N312" s="304"/>
      <c r="O312" s="304"/>
      <c r="P312" s="304"/>
    </row>
    <row r="313" spans="1:16" s="27" customFormat="1" ht="10.5">
      <c r="A313" s="304"/>
      <c r="J313" s="304"/>
      <c r="K313" s="304"/>
      <c r="L313" s="304"/>
      <c r="M313" s="304"/>
      <c r="N313" s="304"/>
      <c r="O313" s="304"/>
      <c r="P313" s="304"/>
    </row>
    <row r="314" spans="1:16" s="27" customFormat="1" ht="10.5">
      <c r="A314" s="304"/>
      <c r="J314" s="304"/>
      <c r="K314" s="304"/>
      <c r="L314" s="304"/>
      <c r="M314" s="304"/>
      <c r="N314" s="304"/>
      <c r="O314" s="304"/>
      <c r="P314" s="304"/>
    </row>
    <row r="315" spans="1:16" s="27" customFormat="1" ht="10.5">
      <c r="A315" s="304"/>
      <c r="J315" s="304"/>
      <c r="K315" s="304"/>
      <c r="L315" s="304"/>
      <c r="M315" s="304"/>
      <c r="N315" s="304"/>
      <c r="O315" s="304"/>
      <c r="P315" s="304"/>
    </row>
    <row r="316" spans="1:16" s="27" customFormat="1" ht="10.5">
      <c r="A316" s="304"/>
      <c r="J316" s="304"/>
      <c r="K316" s="304"/>
      <c r="L316" s="304"/>
      <c r="M316" s="304"/>
      <c r="N316" s="304"/>
      <c r="O316" s="304"/>
      <c r="P316" s="304"/>
    </row>
    <row r="317" spans="1:16" s="27" customFormat="1" ht="10.5">
      <c r="A317" s="304"/>
      <c r="J317" s="304"/>
      <c r="K317" s="304"/>
      <c r="L317" s="304"/>
      <c r="M317" s="304"/>
      <c r="N317" s="304"/>
      <c r="O317" s="304"/>
      <c r="P317" s="304"/>
    </row>
    <row r="318" spans="1:16" s="27" customFormat="1" ht="10.5">
      <c r="A318" s="304"/>
      <c r="J318" s="304"/>
      <c r="K318" s="304"/>
      <c r="L318" s="304"/>
      <c r="M318" s="304"/>
      <c r="N318" s="304"/>
      <c r="O318" s="304"/>
      <c r="P318" s="304"/>
    </row>
    <row r="319" spans="1:16" s="27" customFormat="1" ht="10.5">
      <c r="A319" s="304"/>
      <c r="J319" s="304"/>
      <c r="K319" s="304"/>
      <c r="L319" s="304"/>
      <c r="M319" s="304"/>
      <c r="N319" s="304"/>
      <c r="O319" s="304"/>
      <c r="P319" s="304"/>
    </row>
    <row r="320" spans="1:16" s="27" customFormat="1" ht="10.5">
      <c r="A320" s="304"/>
      <c r="J320" s="304"/>
      <c r="K320" s="304"/>
      <c r="L320" s="304"/>
      <c r="M320" s="304"/>
      <c r="N320" s="304"/>
      <c r="O320" s="304"/>
      <c r="P320" s="304"/>
    </row>
    <row r="321" spans="1:16" s="27" customFormat="1" ht="10.5">
      <c r="A321" s="304"/>
      <c r="J321" s="304"/>
      <c r="K321" s="304"/>
      <c r="L321" s="304"/>
      <c r="M321" s="304"/>
      <c r="N321" s="304"/>
      <c r="O321" s="304"/>
      <c r="P321" s="304"/>
    </row>
    <row r="322" spans="1:16" s="27" customFormat="1" ht="10.5">
      <c r="A322" s="304"/>
      <c r="J322" s="304"/>
      <c r="K322" s="304"/>
      <c r="L322" s="304"/>
      <c r="M322" s="304"/>
      <c r="N322" s="304"/>
      <c r="O322" s="304"/>
      <c r="P322" s="304"/>
    </row>
    <row r="323" spans="1:16" s="27" customFormat="1" ht="10.5">
      <c r="A323" s="304"/>
      <c r="J323" s="304"/>
      <c r="K323" s="304"/>
      <c r="L323" s="304"/>
      <c r="M323" s="304"/>
      <c r="N323" s="304"/>
      <c r="O323" s="304"/>
      <c r="P323" s="304"/>
    </row>
    <row r="324" spans="1:16" s="27" customFormat="1" ht="10.5">
      <c r="A324" s="304"/>
      <c r="J324" s="304"/>
      <c r="K324" s="304"/>
      <c r="L324" s="304"/>
      <c r="M324" s="304"/>
      <c r="N324" s="304"/>
      <c r="O324" s="304"/>
      <c r="P324" s="304"/>
    </row>
    <row r="325" spans="1:16" s="27" customFormat="1" ht="10.5">
      <c r="A325" s="304"/>
      <c r="J325" s="304"/>
      <c r="K325" s="304"/>
      <c r="L325" s="304"/>
      <c r="M325" s="304"/>
      <c r="N325" s="304"/>
      <c r="O325" s="304"/>
      <c r="P325" s="304"/>
    </row>
    <row r="326" spans="1:16" s="27" customFormat="1" ht="10.5">
      <c r="A326" s="304"/>
      <c r="J326" s="304"/>
      <c r="K326" s="304"/>
      <c r="L326" s="304"/>
      <c r="M326" s="304"/>
      <c r="N326" s="304"/>
      <c r="O326" s="304"/>
      <c r="P326" s="304"/>
    </row>
    <row r="327" spans="1:16" s="27" customFormat="1" ht="10.5">
      <c r="A327" s="304"/>
      <c r="J327" s="304"/>
      <c r="K327" s="304"/>
      <c r="L327" s="304"/>
      <c r="M327" s="304"/>
      <c r="N327" s="304"/>
      <c r="O327" s="304"/>
      <c r="P327" s="304"/>
    </row>
    <row r="328" spans="1:16" s="27" customFormat="1" ht="10.5">
      <c r="A328" s="304"/>
      <c r="J328" s="304"/>
      <c r="K328" s="304"/>
      <c r="L328" s="304"/>
      <c r="M328" s="304"/>
      <c r="N328" s="304"/>
      <c r="O328" s="304"/>
      <c r="P328" s="304"/>
    </row>
    <row r="329" spans="1:16" s="27" customFormat="1" ht="10.5">
      <c r="A329" s="304"/>
      <c r="J329" s="304"/>
      <c r="K329" s="304"/>
      <c r="L329" s="304"/>
      <c r="M329" s="304"/>
      <c r="N329" s="304"/>
      <c r="O329" s="304"/>
      <c r="P329" s="304"/>
    </row>
    <row r="330" spans="1:16" s="27" customFormat="1" ht="10.5">
      <c r="A330" s="304"/>
      <c r="J330" s="304"/>
      <c r="K330" s="304"/>
      <c r="L330" s="304"/>
      <c r="M330" s="304"/>
      <c r="N330" s="304"/>
      <c r="O330" s="304"/>
      <c r="P330" s="304"/>
    </row>
    <row r="331" spans="1:16" s="27" customFormat="1" ht="10.5">
      <c r="A331" s="304"/>
      <c r="J331" s="304"/>
      <c r="K331" s="304"/>
      <c r="L331" s="304"/>
      <c r="M331" s="304"/>
      <c r="N331" s="304"/>
      <c r="O331" s="304"/>
      <c r="P331" s="304"/>
    </row>
    <row r="332" spans="1:16" s="27" customFormat="1" ht="10.5">
      <c r="A332" s="304"/>
      <c r="J332" s="304"/>
      <c r="K332" s="304"/>
      <c r="L332" s="304"/>
      <c r="M332" s="304"/>
      <c r="N332" s="304"/>
      <c r="O332" s="304"/>
      <c r="P332" s="304"/>
    </row>
    <row r="333" spans="1:16" s="27" customFormat="1" ht="10.5">
      <c r="A333" s="304"/>
      <c r="J333" s="304"/>
      <c r="K333" s="304"/>
      <c r="L333" s="304"/>
      <c r="M333" s="304"/>
      <c r="N333" s="304"/>
      <c r="O333" s="304"/>
      <c r="P333" s="304"/>
    </row>
    <row r="334" spans="1:16" s="27" customFormat="1" ht="10.5">
      <c r="A334" s="304"/>
      <c r="J334" s="304"/>
      <c r="K334" s="304"/>
      <c r="L334" s="304"/>
      <c r="M334" s="304"/>
      <c r="N334" s="304"/>
      <c r="O334" s="304"/>
      <c r="P334" s="304"/>
    </row>
    <row r="335" spans="1:16" s="27" customFormat="1" ht="10.5">
      <c r="A335" s="304"/>
      <c r="J335" s="304"/>
      <c r="K335" s="304"/>
      <c r="L335" s="304"/>
      <c r="M335" s="304"/>
      <c r="N335" s="304"/>
      <c r="O335" s="304"/>
      <c r="P335" s="304"/>
    </row>
    <row r="336" spans="1:16" s="27" customFormat="1" ht="10.5">
      <c r="A336" s="304"/>
      <c r="J336" s="304"/>
      <c r="K336" s="304"/>
      <c r="L336" s="304"/>
      <c r="M336" s="304"/>
      <c r="N336" s="304"/>
      <c r="O336" s="304"/>
      <c r="P336" s="304"/>
    </row>
    <row r="337" spans="1:16" s="27" customFormat="1" ht="10.5">
      <c r="A337" s="304"/>
      <c r="J337" s="304"/>
      <c r="K337" s="304"/>
      <c r="L337" s="304"/>
      <c r="M337" s="304"/>
      <c r="N337" s="304"/>
      <c r="O337" s="304"/>
      <c r="P337" s="304"/>
    </row>
    <row r="338" spans="1:16" s="27" customFormat="1" ht="10.5">
      <c r="A338" s="304"/>
      <c r="J338" s="304"/>
      <c r="K338" s="304"/>
      <c r="L338" s="304"/>
      <c r="M338" s="304"/>
      <c r="N338" s="304"/>
      <c r="O338" s="304"/>
      <c r="P338" s="304"/>
    </row>
    <row r="339" spans="1:16" s="27" customFormat="1" ht="10.5">
      <c r="A339" s="304"/>
      <c r="J339" s="304"/>
      <c r="K339" s="304"/>
      <c r="L339" s="304"/>
      <c r="M339" s="304"/>
      <c r="N339" s="304"/>
      <c r="O339" s="304"/>
      <c r="P339" s="304"/>
    </row>
    <row r="340" spans="1:16" s="27" customFormat="1" ht="10.5">
      <c r="A340" s="304"/>
      <c r="J340" s="304"/>
      <c r="K340" s="304"/>
      <c r="L340" s="304"/>
      <c r="M340" s="304"/>
      <c r="N340" s="304"/>
      <c r="O340" s="304"/>
      <c r="P340" s="304"/>
    </row>
    <row r="341" spans="1:16" s="27" customFormat="1" ht="10.5">
      <c r="A341" s="304"/>
      <c r="J341" s="304"/>
      <c r="K341" s="304"/>
      <c r="L341" s="304"/>
      <c r="M341" s="304"/>
      <c r="N341" s="304"/>
      <c r="O341" s="304"/>
      <c r="P341" s="304"/>
    </row>
    <row r="342" spans="1:16" s="27" customFormat="1" ht="10.5">
      <c r="A342" s="304"/>
      <c r="J342" s="304"/>
      <c r="K342" s="304"/>
      <c r="L342" s="304"/>
      <c r="M342" s="304"/>
      <c r="N342" s="304"/>
      <c r="O342" s="304"/>
      <c r="P342" s="304"/>
    </row>
    <row r="343" spans="1:16" s="27" customFormat="1" ht="10.5">
      <c r="A343" s="304"/>
      <c r="J343" s="304"/>
      <c r="K343" s="304"/>
      <c r="L343" s="304"/>
      <c r="M343" s="304"/>
      <c r="N343" s="304"/>
      <c r="O343" s="304"/>
      <c r="P343" s="304"/>
    </row>
    <row r="344" spans="1:16" s="27" customFormat="1" ht="10.5">
      <c r="A344" s="304"/>
      <c r="J344" s="304"/>
      <c r="K344" s="304"/>
      <c r="L344" s="304"/>
      <c r="M344" s="304"/>
      <c r="N344" s="304"/>
      <c r="O344" s="304"/>
      <c r="P344" s="304"/>
    </row>
    <row r="345" spans="1:16" s="27" customFormat="1" ht="10.5">
      <c r="A345" s="304"/>
      <c r="J345" s="304"/>
      <c r="K345" s="304"/>
      <c r="L345" s="304"/>
      <c r="M345" s="304"/>
      <c r="N345" s="304"/>
      <c r="O345" s="304"/>
      <c r="P345" s="304"/>
    </row>
    <row r="346" spans="1:16" s="27" customFormat="1" ht="10.5">
      <c r="A346" s="304"/>
      <c r="J346" s="304"/>
      <c r="K346" s="304"/>
      <c r="L346" s="304"/>
      <c r="M346" s="304"/>
      <c r="N346" s="304"/>
      <c r="O346" s="304"/>
      <c r="P346" s="304"/>
    </row>
    <row r="347" spans="1:16" s="27" customFormat="1" ht="10.5">
      <c r="A347" s="304"/>
      <c r="J347" s="304"/>
      <c r="K347" s="304"/>
      <c r="L347" s="304"/>
      <c r="M347" s="304"/>
      <c r="N347" s="304"/>
      <c r="O347" s="304"/>
      <c r="P347" s="304"/>
    </row>
    <row r="348" spans="1:16" s="27" customFormat="1" ht="10.5">
      <c r="A348" s="304"/>
      <c r="J348" s="304"/>
      <c r="K348" s="304"/>
      <c r="L348" s="304"/>
      <c r="M348" s="304"/>
      <c r="N348" s="304"/>
      <c r="O348" s="304"/>
      <c r="P348" s="304"/>
    </row>
    <row r="349" spans="1:16" s="27" customFormat="1" ht="10.5">
      <c r="A349" s="304"/>
      <c r="J349" s="304"/>
      <c r="K349" s="304"/>
      <c r="L349" s="304"/>
      <c r="M349" s="304"/>
      <c r="N349" s="304"/>
      <c r="O349" s="304"/>
      <c r="P349" s="304"/>
    </row>
    <row r="350" spans="1:16" s="27" customFormat="1" ht="10.5">
      <c r="A350" s="304"/>
      <c r="J350" s="304"/>
      <c r="K350" s="304"/>
      <c r="L350" s="304"/>
      <c r="M350" s="304"/>
      <c r="N350" s="304"/>
      <c r="O350" s="304"/>
      <c r="P350" s="304"/>
    </row>
    <row r="351" spans="1:16" s="27" customFormat="1" ht="10.5">
      <c r="A351" s="304"/>
      <c r="J351" s="304"/>
      <c r="K351" s="304"/>
      <c r="L351" s="304"/>
      <c r="M351" s="304"/>
      <c r="N351" s="304"/>
      <c r="O351" s="304"/>
      <c r="P351" s="304"/>
    </row>
    <row r="352" spans="1:16" s="27" customFormat="1" ht="10.5">
      <c r="A352" s="304"/>
      <c r="J352" s="304"/>
      <c r="K352" s="304"/>
      <c r="L352" s="304"/>
      <c r="M352" s="304"/>
      <c r="N352" s="304"/>
      <c r="O352" s="304"/>
      <c r="P352" s="304"/>
    </row>
    <row r="353" spans="1:16" s="27" customFormat="1" ht="10.5">
      <c r="A353" s="304"/>
      <c r="J353" s="304"/>
      <c r="K353" s="304"/>
      <c r="L353" s="304"/>
      <c r="M353" s="304"/>
      <c r="N353" s="304"/>
      <c r="O353" s="304"/>
      <c r="P353" s="304"/>
    </row>
    <row r="354" spans="1:16" s="27" customFormat="1" ht="10.5">
      <c r="A354" s="304"/>
      <c r="J354" s="304"/>
      <c r="K354" s="304"/>
      <c r="L354" s="304"/>
      <c r="M354" s="304"/>
      <c r="N354" s="304"/>
      <c r="O354" s="304"/>
      <c r="P354" s="304"/>
    </row>
    <row r="355" spans="1:16" s="27" customFormat="1" ht="10.5">
      <c r="A355" s="304"/>
      <c r="J355" s="304"/>
      <c r="K355" s="304"/>
      <c r="L355" s="304"/>
      <c r="M355" s="304"/>
      <c r="N355" s="304"/>
      <c r="O355" s="304"/>
      <c r="P355" s="304"/>
    </row>
    <row r="356" spans="1:16" s="27" customFormat="1" ht="10.5">
      <c r="A356" s="304"/>
      <c r="J356" s="304"/>
      <c r="K356" s="304"/>
      <c r="L356" s="304"/>
      <c r="M356" s="304"/>
      <c r="N356" s="304"/>
      <c r="O356" s="304"/>
      <c r="P356" s="304"/>
    </row>
    <row r="357" spans="1:16" s="27" customFormat="1" ht="10.5">
      <c r="A357" s="304"/>
      <c r="J357" s="304"/>
      <c r="K357" s="304"/>
      <c r="L357" s="304"/>
      <c r="M357" s="304"/>
      <c r="N357" s="304"/>
      <c r="O357" s="304"/>
      <c r="P357" s="304"/>
    </row>
    <row r="358" spans="1:16" s="27" customFormat="1" ht="10.5">
      <c r="A358" s="304"/>
      <c r="J358" s="304"/>
      <c r="K358" s="304"/>
      <c r="L358" s="304"/>
      <c r="M358" s="304"/>
      <c r="N358" s="304"/>
      <c r="O358" s="304"/>
      <c r="P358" s="304"/>
    </row>
    <row r="359" spans="1:16" s="27" customFormat="1" ht="10.5">
      <c r="A359" s="304"/>
      <c r="J359" s="304"/>
      <c r="K359" s="304"/>
      <c r="L359" s="304"/>
      <c r="M359" s="304"/>
      <c r="N359" s="304"/>
      <c r="O359" s="304"/>
      <c r="P359" s="304"/>
    </row>
    <row r="360" spans="1:16" s="27" customFormat="1" ht="10.5">
      <c r="A360" s="304"/>
      <c r="J360" s="304"/>
      <c r="K360" s="304"/>
      <c r="L360" s="304"/>
      <c r="M360" s="304"/>
      <c r="N360" s="304"/>
      <c r="O360" s="304"/>
      <c r="P360" s="304"/>
    </row>
    <row r="361" spans="1:16" s="27" customFormat="1" ht="10.5">
      <c r="A361" s="304"/>
      <c r="J361" s="304"/>
      <c r="K361" s="304"/>
      <c r="L361" s="304"/>
      <c r="M361" s="304"/>
      <c r="N361" s="304"/>
      <c r="O361" s="304"/>
      <c r="P361" s="304"/>
    </row>
    <row r="362" spans="1:16" s="27" customFormat="1" ht="10.5">
      <c r="A362" s="304"/>
      <c r="J362" s="304"/>
      <c r="K362" s="304"/>
      <c r="L362" s="304"/>
      <c r="M362" s="304"/>
      <c r="N362" s="304"/>
      <c r="O362" s="304"/>
      <c r="P362" s="304"/>
    </row>
    <row r="363" spans="1:16" s="27" customFormat="1" ht="10.5">
      <c r="A363" s="304"/>
      <c r="J363" s="304"/>
      <c r="K363" s="304"/>
      <c r="L363" s="304"/>
      <c r="M363" s="304"/>
      <c r="N363" s="304"/>
      <c r="O363" s="304"/>
      <c r="P363" s="304"/>
    </row>
    <row r="364" spans="1:16" s="27" customFormat="1" ht="10.5">
      <c r="A364" s="304"/>
      <c r="J364" s="304"/>
      <c r="K364" s="304"/>
      <c r="L364" s="304"/>
      <c r="M364" s="304"/>
      <c r="N364" s="304"/>
      <c r="O364" s="304"/>
      <c r="P364" s="304"/>
    </row>
    <row r="365" spans="1:16" s="27" customFormat="1" ht="10.5">
      <c r="A365" s="304"/>
      <c r="J365" s="304"/>
      <c r="K365" s="304"/>
      <c r="L365" s="304"/>
      <c r="M365" s="304"/>
      <c r="N365" s="304"/>
      <c r="O365" s="304"/>
      <c r="P365" s="304"/>
    </row>
    <row r="366" spans="1:16" s="27" customFormat="1" ht="10.5">
      <c r="A366" s="304"/>
      <c r="J366" s="304"/>
      <c r="K366" s="304"/>
      <c r="L366" s="304"/>
      <c r="M366" s="304"/>
      <c r="N366" s="304"/>
      <c r="O366" s="304"/>
      <c r="P366" s="304"/>
    </row>
    <row r="367" spans="1:16" s="27" customFormat="1" ht="10.5">
      <c r="A367" s="304"/>
      <c r="J367" s="304"/>
      <c r="K367" s="304"/>
      <c r="L367" s="304"/>
      <c r="M367" s="304"/>
      <c r="N367" s="304"/>
      <c r="O367" s="304"/>
      <c r="P367" s="304"/>
    </row>
    <row r="368" spans="1:16" s="27" customFormat="1" ht="10.5">
      <c r="A368" s="304"/>
      <c r="J368" s="304"/>
      <c r="K368" s="304"/>
      <c r="L368" s="304"/>
      <c r="M368" s="304"/>
      <c r="N368" s="304"/>
      <c r="O368" s="304"/>
      <c r="P368" s="304"/>
    </row>
    <row r="369" spans="1:16" s="27" customFormat="1" ht="10.5">
      <c r="A369" s="304"/>
      <c r="J369" s="304"/>
      <c r="K369" s="304"/>
      <c r="L369" s="304"/>
      <c r="M369" s="304"/>
      <c r="N369" s="304"/>
      <c r="O369" s="304"/>
      <c r="P369" s="304"/>
    </row>
    <row r="370" spans="1:16" s="27" customFormat="1" ht="10.5">
      <c r="A370" s="304"/>
      <c r="J370" s="304"/>
      <c r="K370" s="304"/>
      <c r="L370" s="304"/>
      <c r="M370" s="304"/>
      <c r="N370" s="304"/>
      <c r="O370" s="304"/>
      <c r="P370" s="304"/>
    </row>
    <row r="371" spans="1:16" s="27" customFormat="1" ht="10.5">
      <c r="A371" s="304"/>
      <c r="J371" s="304"/>
      <c r="K371" s="304"/>
      <c r="L371" s="304"/>
      <c r="M371" s="304"/>
      <c r="N371" s="304"/>
      <c r="O371" s="304"/>
      <c r="P371" s="304"/>
    </row>
    <row r="372" spans="1:16" s="27" customFormat="1" ht="10.5">
      <c r="A372" s="304"/>
      <c r="J372" s="304"/>
      <c r="K372" s="304"/>
      <c r="L372" s="304"/>
      <c r="M372" s="304"/>
      <c r="N372" s="304"/>
      <c r="O372" s="304"/>
      <c r="P372" s="304"/>
    </row>
    <row r="373" spans="1:16" s="27" customFormat="1" ht="10.5">
      <c r="A373" s="304"/>
      <c r="J373" s="304"/>
      <c r="K373" s="304"/>
      <c r="L373" s="304"/>
      <c r="M373" s="304"/>
      <c r="N373" s="304"/>
      <c r="O373" s="304"/>
      <c r="P373" s="304"/>
    </row>
    <row r="374" spans="1:16" s="27" customFormat="1" ht="10.5">
      <c r="A374" s="304"/>
      <c r="J374" s="304"/>
      <c r="K374" s="304"/>
      <c r="L374" s="304"/>
      <c r="M374" s="304"/>
      <c r="N374" s="304"/>
      <c r="O374" s="304"/>
      <c r="P374" s="304"/>
    </row>
    <row r="375" spans="1:16" s="27" customFormat="1" ht="10.5">
      <c r="A375" s="304"/>
      <c r="J375" s="304"/>
      <c r="K375" s="304"/>
      <c r="L375" s="304"/>
      <c r="M375" s="304"/>
      <c r="N375" s="304"/>
      <c r="O375" s="304"/>
      <c r="P375" s="304"/>
    </row>
    <row r="376" spans="1:16" s="27" customFormat="1" ht="10.5">
      <c r="A376" s="304"/>
      <c r="J376" s="304"/>
      <c r="K376" s="304"/>
      <c r="L376" s="304"/>
      <c r="M376" s="304"/>
      <c r="N376" s="304"/>
      <c r="O376" s="304"/>
      <c r="P376" s="304"/>
    </row>
    <row r="377" spans="1:16" s="27" customFormat="1" ht="10.5">
      <c r="A377" s="304"/>
      <c r="J377" s="304"/>
      <c r="K377" s="304"/>
      <c r="L377" s="304"/>
      <c r="M377" s="304"/>
      <c r="N377" s="304"/>
      <c r="O377" s="304"/>
      <c r="P377" s="304"/>
    </row>
    <row r="378" spans="1:16" s="27" customFormat="1" ht="10.5">
      <c r="A378" s="304"/>
      <c r="J378" s="304"/>
      <c r="K378" s="304"/>
      <c r="L378" s="304"/>
      <c r="M378" s="304"/>
      <c r="N378" s="304"/>
      <c r="O378" s="304"/>
      <c r="P378" s="304"/>
    </row>
    <row r="379" spans="1:16" s="27" customFormat="1" ht="10.5">
      <c r="A379" s="304"/>
      <c r="J379" s="304"/>
      <c r="K379" s="304"/>
      <c r="L379" s="304"/>
      <c r="M379" s="304"/>
      <c r="N379" s="304"/>
      <c r="O379" s="304"/>
      <c r="P379" s="304"/>
    </row>
    <row r="380" spans="1:16" s="27" customFormat="1" ht="10.5">
      <c r="A380" s="304"/>
      <c r="J380" s="304"/>
      <c r="K380" s="304"/>
      <c r="L380" s="304"/>
      <c r="M380" s="304"/>
      <c r="N380" s="304"/>
      <c r="O380" s="304"/>
      <c r="P380" s="304"/>
    </row>
    <row r="381" spans="1:16" s="27" customFormat="1" ht="10.5">
      <c r="A381" s="304"/>
      <c r="J381" s="304"/>
      <c r="K381" s="304"/>
      <c r="L381" s="304"/>
      <c r="M381" s="304"/>
      <c r="N381" s="304"/>
      <c r="O381" s="304"/>
      <c r="P381" s="304"/>
    </row>
    <row r="382" spans="1:16" s="27" customFormat="1" ht="10.5">
      <c r="A382" s="304"/>
      <c r="J382" s="304"/>
      <c r="K382" s="304"/>
      <c r="L382" s="304"/>
      <c r="M382" s="304"/>
      <c r="N382" s="304"/>
      <c r="O382" s="304"/>
      <c r="P382" s="304"/>
    </row>
    <row r="383" spans="1:16" s="27" customFormat="1" ht="10.5">
      <c r="A383" s="304"/>
      <c r="J383" s="304"/>
      <c r="K383" s="304"/>
      <c r="L383" s="304"/>
      <c r="M383" s="304"/>
      <c r="N383" s="304"/>
      <c r="O383" s="304"/>
      <c r="P383" s="304"/>
    </row>
    <row r="384" spans="1:16" s="27" customFormat="1" ht="10.5">
      <c r="A384" s="304"/>
      <c r="J384" s="304"/>
      <c r="K384" s="304"/>
      <c r="L384" s="304"/>
      <c r="M384" s="304"/>
      <c r="N384" s="304"/>
      <c r="O384" s="304"/>
      <c r="P384" s="304"/>
    </row>
    <row r="385" spans="1:16" s="27" customFormat="1" ht="10.5">
      <c r="A385" s="304"/>
      <c r="J385" s="304"/>
      <c r="K385" s="304"/>
      <c r="L385" s="304"/>
      <c r="M385" s="304"/>
      <c r="N385" s="304"/>
      <c r="O385" s="304"/>
      <c r="P385" s="304"/>
    </row>
    <row r="386" spans="1:16" s="27" customFormat="1" ht="10.5">
      <c r="A386" s="304"/>
      <c r="J386" s="304"/>
      <c r="K386" s="304"/>
      <c r="L386" s="304"/>
      <c r="M386" s="304"/>
      <c r="N386" s="304"/>
      <c r="O386" s="304"/>
      <c r="P386" s="304"/>
    </row>
    <row r="387" spans="1:16" s="27" customFormat="1" ht="10.5">
      <c r="A387" s="304"/>
      <c r="J387" s="304"/>
      <c r="K387" s="304"/>
      <c r="L387" s="304"/>
      <c r="M387" s="304"/>
      <c r="N387" s="304"/>
      <c r="O387" s="304"/>
      <c r="P387" s="304"/>
    </row>
    <row r="388" spans="1:16" s="27" customFormat="1" ht="10.5">
      <c r="A388" s="304"/>
      <c r="J388" s="304"/>
      <c r="K388" s="304"/>
      <c r="L388" s="304"/>
      <c r="M388" s="304"/>
      <c r="N388" s="304"/>
      <c r="O388" s="304"/>
      <c r="P388" s="304"/>
    </row>
    <row r="389" spans="1:16" s="27" customFormat="1" ht="10.5">
      <c r="A389" s="304"/>
      <c r="J389" s="304"/>
      <c r="K389" s="304"/>
      <c r="L389" s="304"/>
      <c r="M389" s="304"/>
      <c r="N389" s="304"/>
      <c r="O389" s="304"/>
      <c r="P389" s="304"/>
    </row>
    <row r="390" spans="1:16" s="27" customFormat="1" ht="10.5">
      <c r="A390" s="304"/>
      <c r="J390" s="304"/>
      <c r="K390" s="304"/>
      <c r="L390" s="304"/>
      <c r="M390" s="304"/>
      <c r="N390" s="304"/>
      <c r="O390" s="304"/>
      <c r="P390" s="304"/>
    </row>
    <row r="391" spans="1:16" s="27" customFormat="1" ht="10.5">
      <c r="A391" s="304"/>
      <c r="J391" s="304"/>
      <c r="K391" s="304"/>
      <c r="L391" s="304"/>
      <c r="M391" s="304"/>
      <c r="N391" s="304"/>
      <c r="O391" s="304"/>
      <c r="P391" s="304"/>
    </row>
    <row r="392" spans="1:16" s="27" customFormat="1" ht="10.5">
      <c r="A392" s="304"/>
      <c r="J392" s="304"/>
      <c r="K392" s="304"/>
      <c r="L392" s="304"/>
      <c r="M392" s="304"/>
      <c r="N392" s="304"/>
      <c r="O392" s="304"/>
      <c r="P392" s="304"/>
    </row>
    <row r="393" spans="1:16" s="27" customFormat="1" ht="10.5">
      <c r="A393" s="304"/>
      <c r="J393" s="304"/>
      <c r="K393" s="304"/>
      <c r="L393" s="304"/>
      <c r="M393" s="304"/>
      <c r="N393" s="304"/>
      <c r="O393" s="304"/>
      <c r="P393" s="304"/>
    </row>
    <row r="394" spans="1:16" s="27" customFormat="1" ht="10.5">
      <c r="A394" s="304"/>
      <c r="J394" s="304"/>
      <c r="K394" s="304"/>
      <c r="L394" s="304"/>
      <c r="M394" s="304"/>
      <c r="N394" s="304"/>
      <c r="O394" s="304"/>
      <c r="P394" s="304"/>
    </row>
    <row r="395" spans="1:16" s="27" customFormat="1" ht="10.5">
      <c r="A395" s="304"/>
      <c r="J395" s="304"/>
      <c r="K395" s="304"/>
      <c r="L395" s="304"/>
      <c r="M395" s="304"/>
      <c r="N395" s="304"/>
      <c r="O395" s="304"/>
      <c r="P395" s="304"/>
    </row>
    <row r="396" spans="1:16" s="27" customFormat="1" ht="10.5">
      <c r="A396" s="304"/>
      <c r="J396" s="304"/>
      <c r="K396" s="304"/>
      <c r="L396" s="304"/>
      <c r="M396" s="304"/>
      <c r="N396" s="304"/>
      <c r="O396" s="304"/>
      <c r="P396" s="304"/>
    </row>
    <row r="397" spans="1:16" s="27" customFormat="1" ht="10.5">
      <c r="A397" s="304"/>
      <c r="J397" s="304"/>
      <c r="K397" s="304"/>
      <c r="L397" s="304"/>
      <c r="M397" s="304"/>
      <c r="N397" s="304"/>
      <c r="O397" s="304"/>
      <c r="P397" s="304"/>
    </row>
    <row r="398" spans="1:16" s="27" customFormat="1" ht="10.5">
      <c r="A398" s="304"/>
      <c r="J398" s="304"/>
      <c r="K398" s="304"/>
      <c r="L398" s="304"/>
      <c r="M398" s="304"/>
      <c r="N398" s="304"/>
      <c r="O398" s="304"/>
      <c r="P398" s="304"/>
    </row>
    <row r="399" spans="1:16" s="27" customFormat="1" ht="10.5">
      <c r="A399" s="304"/>
      <c r="J399" s="304"/>
      <c r="K399" s="304"/>
      <c r="L399" s="304"/>
      <c r="M399" s="304"/>
      <c r="N399" s="304"/>
      <c r="O399" s="304"/>
      <c r="P399" s="304"/>
    </row>
    <row r="400" spans="1:16" s="27" customFormat="1" ht="10.5">
      <c r="A400" s="304"/>
      <c r="J400" s="304"/>
      <c r="K400" s="304"/>
      <c r="L400" s="304"/>
      <c r="M400" s="304"/>
      <c r="N400" s="304"/>
      <c r="O400" s="304"/>
      <c r="P400" s="304"/>
    </row>
    <row r="401" spans="1:16" s="27" customFormat="1" ht="10.5">
      <c r="A401" s="304"/>
      <c r="J401" s="304"/>
      <c r="K401" s="304"/>
      <c r="L401" s="304"/>
      <c r="M401" s="304"/>
      <c r="N401" s="304"/>
      <c r="O401" s="304"/>
      <c r="P401" s="304"/>
    </row>
    <row r="402" spans="1:16" s="27" customFormat="1" ht="10.5">
      <c r="A402" s="304"/>
      <c r="J402" s="304"/>
      <c r="K402" s="304"/>
      <c r="L402" s="304"/>
      <c r="M402" s="304"/>
      <c r="N402" s="304"/>
      <c r="O402" s="304"/>
      <c r="P402" s="304"/>
    </row>
    <row r="403" spans="1:16" s="27" customFormat="1" ht="10.5">
      <c r="A403" s="304"/>
      <c r="J403" s="304"/>
      <c r="K403" s="304"/>
      <c r="L403" s="304"/>
      <c r="M403" s="304"/>
      <c r="N403" s="304"/>
      <c r="O403" s="304"/>
      <c r="P403" s="304"/>
    </row>
    <row r="404" spans="1:16" s="27" customFormat="1" ht="10.5">
      <c r="A404" s="304"/>
      <c r="J404" s="304"/>
      <c r="K404" s="304"/>
      <c r="L404" s="304"/>
      <c r="M404" s="304"/>
      <c r="N404" s="304"/>
      <c r="O404" s="304"/>
      <c r="P404" s="304"/>
    </row>
    <row r="405" spans="1:16" s="27" customFormat="1" ht="10.5">
      <c r="A405" s="304"/>
      <c r="J405" s="304"/>
      <c r="K405" s="304"/>
      <c r="L405" s="304"/>
      <c r="M405" s="304"/>
      <c r="N405" s="304"/>
      <c r="O405" s="304"/>
      <c r="P405" s="304"/>
    </row>
    <row r="406" spans="1:16" s="27" customFormat="1" ht="10.5">
      <c r="A406" s="304"/>
      <c r="J406" s="304"/>
      <c r="K406" s="304"/>
      <c r="L406" s="304"/>
      <c r="M406" s="304"/>
      <c r="N406" s="304"/>
      <c r="O406" s="304"/>
      <c r="P406" s="304"/>
    </row>
    <row r="407" spans="1:16" s="27" customFormat="1" ht="10.5">
      <c r="A407" s="304"/>
      <c r="J407" s="304"/>
      <c r="K407" s="304"/>
      <c r="L407" s="304"/>
      <c r="M407" s="304"/>
      <c r="N407" s="304"/>
      <c r="O407" s="304"/>
      <c r="P407" s="304"/>
    </row>
    <row r="408" spans="1:16" s="27" customFormat="1" ht="10.5">
      <c r="A408" s="304"/>
      <c r="J408" s="304"/>
      <c r="K408" s="304"/>
      <c r="L408" s="304"/>
      <c r="M408" s="304"/>
      <c r="N408" s="304"/>
      <c r="O408" s="304"/>
      <c r="P408" s="304"/>
    </row>
    <row r="409" spans="1:16" s="27" customFormat="1" ht="10.5">
      <c r="A409" s="304"/>
      <c r="J409" s="304"/>
      <c r="K409" s="304"/>
      <c r="L409" s="304"/>
      <c r="M409" s="304"/>
      <c r="N409" s="304"/>
      <c r="O409" s="304"/>
      <c r="P409" s="304"/>
    </row>
    <row r="410" spans="1:16" s="27" customFormat="1" ht="10.5">
      <c r="A410" s="304"/>
      <c r="J410" s="304"/>
      <c r="K410" s="304"/>
      <c r="L410" s="304"/>
      <c r="M410" s="304"/>
      <c r="N410" s="304"/>
      <c r="O410" s="304"/>
      <c r="P410" s="304"/>
    </row>
    <row r="411" spans="1:16" s="27" customFormat="1" ht="10.5">
      <c r="A411" s="304"/>
      <c r="J411" s="304"/>
      <c r="K411" s="304"/>
      <c r="L411" s="304"/>
      <c r="M411" s="304"/>
      <c r="N411" s="304"/>
      <c r="O411" s="304"/>
      <c r="P411" s="304"/>
    </row>
    <row r="412" spans="1:16" s="27" customFormat="1" ht="10.5">
      <c r="A412" s="304"/>
      <c r="J412" s="304"/>
      <c r="K412" s="304"/>
      <c r="L412" s="304"/>
      <c r="M412" s="304"/>
      <c r="N412" s="304"/>
      <c r="O412" s="304"/>
      <c r="P412" s="304"/>
    </row>
    <row r="413" spans="1:16" s="27" customFormat="1" ht="10.5">
      <c r="A413" s="304"/>
      <c r="J413" s="304"/>
      <c r="K413" s="304"/>
      <c r="L413" s="304"/>
      <c r="M413" s="304"/>
      <c r="N413" s="304"/>
      <c r="O413" s="304"/>
      <c r="P413" s="304"/>
    </row>
    <row r="414" spans="1:16" s="27" customFormat="1" ht="10.5">
      <c r="A414" s="304"/>
      <c r="J414" s="304"/>
      <c r="K414" s="304"/>
      <c r="L414" s="304"/>
      <c r="M414" s="304"/>
      <c r="N414" s="304"/>
      <c r="O414" s="304"/>
      <c r="P414" s="304"/>
    </row>
    <row r="415" spans="1:16" s="27" customFormat="1" ht="10.5">
      <c r="A415" s="304"/>
      <c r="J415" s="304"/>
      <c r="K415" s="304"/>
      <c r="L415" s="304"/>
      <c r="M415" s="304"/>
      <c r="N415" s="304"/>
      <c r="O415" s="304"/>
      <c r="P415" s="304"/>
    </row>
    <row r="416" spans="1:16" s="27" customFormat="1" ht="10.5">
      <c r="A416" s="304"/>
      <c r="J416" s="304"/>
      <c r="K416" s="304"/>
      <c r="L416" s="304"/>
      <c r="M416" s="304"/>
      <c r="N416" s="304"/>
      <c r="O416" s="304"/>
      <c r="P416" s="304"/>
    </row>
    <row r="417" spans="1:16" s="27" customFormat="1" ht="10.5">
      <c r="A417" s="304"/>
      <c r="J417" s="304"/>
      <c r="K417" s="304"/>
      <c r="L417" s="304"/>
      <c r="M417" s="304"/>
      <c r="N417" s="304"/>
      <c r="O417" s="304"/>
      <c r="P417" s="304"/>
    </row>
    <row r="418" spans="1:16" s="27" customFormat="1" ht="10.5">
      <c r="A418" s="304"/>
      <c r="J418" s="304"/>
      <c r="K418" s="304"/>
      <c r="L418" s="304"/>
      <c r="M418" s="304"/>
      <c r="N418" s="304"/>
      <c r="O418" s="304"/>
      <c r="P418" s="304"/>
    </row>
    <row r="419" spans="1:16" s="27" customFormat="1" ht="10.5">
      <c r="A419" s="304"/>
      <c r="J419" s="304"/>
      <c r="K419" s="304"/>
      <c r="L419" s="304"/>
      <c r="M419" s="304"/>
      <c r="N419" s="304"/>
      <c r="O419" s="304"/>
      <c r="P419" s="304"/>
    </row>
    <row r="420" spans="1:16" s="27" customFormat="1" ht="10.5">
      <c r="A420" s="304"/>
      <c r="J420" s="304"/>
      <c r="K420" s="304"/>
      <c r="L420" s="304"/>
      <c r="M420" s="304"/>
      <c r="N420" s="304"/>
      <c r="O420" s="304"/>
      <c r="P420" s="304"/>
    </row>
    <row r="421" spans="1:16" s="27" customFormat="1" ht="10.5">
      <c r="A421" s="304"/>
      <c r="J421" s="304"/>
      <c r="K421" s="304"/>
      <c r="L421" s="304"/>
      <c r="M421" s="304"/>
      <c r="N421" s="304"/>
      <c r="O421" s="304"/>
      <c r="P421" s="304"/>
    </row>
    <row r="422" spans="1:16" s="27" customFormat="1" ht="10.5">
      <c r="A422" s="304"/>
      <c r="J422" s="304"/>
      <c r="K422" s="304"/>
      <c r="L422" s="304"/>
      <c r="M422" s="304"/>
      <c r="N422" s="304"/>
      <c r="O422" s="304"/>
      <c r="P422" s="304"/>
    </row>
    <row r="423" spans="1:16" s="27" customFormat="1" ht="10.5">
      <c r="A423" s="304"/>
      <c r="J423" s="304"/>
      <c r="K423" s="304"/>
      <c r="L423" s="304"/>
      <c r="M423" s="304"/>
      <c r="N423" s="304"/>
      <c r="O423" s="304"/>
      <c r="P423" s="304"/>
    </row>
    <row r="424" spans="1:16" s="27" customFormat="1" ht="10.5">
      <c r="A424" s="304"/>
      <c r="J424" s="304"/>
      <c r="K424" s="304"/>
      <c r="L424" s="304"/>
      <c r="M424" s="304"/>
      <c r="N424" s="304"/>
      <c r="O424" s="304"/>
      <c r="P424" s="304"/>
    </row>
    <row r="425" spans="1:16" s="27" customFormat="1" ht="10.5">
      <c r="A425" s="304"/>
      <c r="J425" s="304"/>
      <c r="K425" s="304"/>
      <c r="L425" s="304"/>
      <c r="M425" s="304"/>
      <c r="N425" s="304"/>
      <c r="O425" s="304"/>
      <c r="P425" s="304"/>
    </row>
    <row r="426" spans="1:16" s="27" customFormat="1" ht="10.5">
      <c r="A426" s="304"/>
      <c r="J426" s="304"/>
      <c r="K426" s="304"/>
      <c r="L426" s="304"/>
      <c r="M426" s="304"/>
      <c r="N426" s="304"/>
      <c r="O426" s="304"/>
      <c r="P426" s="304"/>
    </row>
    <row r="427" spans="1:16" s="27" customFormat="1" ht="10.5">
      <c r="A427" s="304"/>
      <c r="J427" s="304"/>
      <c r="K427" s="304"/>
      <c r="L427" s="304"/>
      <c r="M427" s="304"/>
      <c r="N427" s="304"/>
      <c r="O427" s="304"/>
      <c r="P427" s="304"/>
    </row>
    <row r="428" spans="1:16" s="27" customFormat="1" ht="10.5">
      <c r="A428" s="304"/>
      <c r="J428" s="304"/>
      <c r="K428" s="304"/>
      <c r="L428" s="304"/>
      <c r="M428" s="304"/>
      <c r="N428" s="304"/>
      <c r="O428" s="304"/>
      <c r="P428" s="304"/>
    </row>
    <row r="429" spans="1:16" s="27" customFormat="1" ht="10.5">
      <c r="A429" s="304"/>
      <c r="J429" s="304"/>
      <c r="K429" s="304"/>
      <c r="L429" s="304"/>
      <c r="M429" s="304"/>
      <c r="N429" s="304"/>
      <c r="O429" s="304"/>
      <c r="P429" s="304"/>
    </row>
    <row r="430" spans="1:16" s="27" customFormat="1" ht="10.5">
      <c r="A430" s="304"/>
      <c r="J430" s="304"/>
      <c r="K430" s="304"/>
      <c r="L430" s="304"/>
      <c r="M430" s="304"/>
      <c r="N430" s="304"/>
      <c r="O430" s="304"/>
      <c r="P430" s="304"/>
    </row>
    <row r="431" spans="1:16" s="27" customFormat="1" ht="10.5">
      <c r="A431" s="304"/>
      <c r="J431" s="304"/>
      <c r="K431" s="304"/>
      <c r="L431" s="304"/>
      <c r="M431" s="304"/>
      <c r="N431" s="304"/>
      <c r="O431" s="304"/>
      <c r="P431" s="304"/>
    </row>
    <row r="432" spans="1:16" s="27" customFormat="1" ht="10.5">
      <c r="A432" s="304"/>
      <c r="J432" s="304"/>
      <c r="K432" s="304"/>
      <c r="L432" s="304"/>
      <c r="M432" s="304"/>
      <c r="N432" s="304"/>
      <c r="O432" s="304"/>
      <c r="P432" s="304"/>
    </row>
    <row r="433" spans="1:16" s="27" customFormat="1" ht="10.5">
      <c r="A433" s="304"/>
      <c r="J433" s="304"/>
      <c r="K433" s="304"/>
      <c r="L433" s="304"/>
      <c r="M433" s="304"/>
      <c r="N433" s="304"/>
      <c r="O433" s="304"/>
      <c r="P433" s="304"/>
    </row>
    <row r="434" spans="1:16" s="27" customFormat="1" ht="10.5">
      <c r="A434" s="304"/>
      <c r="J434" s="304"/>
      <c r="K434" s="304"/>
      <c r="L434" s="304"/>
      <c r="M434" s="304"/>
      <c r="N434" s="304"/>
      <c r="O434" s="304"/>
      <c r="P434" s="304"/>
    </row>
    <row r="435" spans="1:16" s="27" customFormat="1" ht="10.5">
      <c r="A435" s="304"/>
      <c r="J435" s="304"/>
      <c r="K435" s="304"/>
      <c r="L435" s="304"/>
      <c r="M435" s="304"/>
      <c r="N435" s="304"/>
      <c r="O435" s="304"/>
      <c r="P435" s="304"/>
    </row>
    <row r="436" spans="1:16" s="27" customFormat="1" ht="10.5">
      <c r="A436" s="304"/>
      <c r="J436" s="304"/>
      <c r="K436" s="304"/>
      <c r="L436" s="304"/>
      <c r="M436" s="304"/>
      <c r="N436" s="304"/>
      <c r="O436" s="304"/>
      <c r="P436" s="304"/>
    </row>
    <row r="437" spans="1:16" s="27" customFormat="1" ht="10.5">
      <c r="A437" s="304"/>
      <c r="J437" s="304"/>
      <c r="K437" s="304"/>
      <c r="L437" s="304"/>
      <c r="M437" s="304"/>
      <c r="N437" s="304"/>
      <c r="O437" s="304"/>
      <c r="P437" s="304"/>
    </row>
    <row r="438" spans="1:16" s="27" customFormat="1" ht="10.5">
      <c r="A438" s="304"/>
      <c r="J438" s="304"/>
      <c r="K438" s="304"/>
      <c r="L438" s="304"/>
      <c r="M438" s="304"/>
      <c r="N438" s="304"/>
      <c r="O438" s="304"/>
      <c r="P438" s="304"/>
    </row>
    <row r="439" spans="1:16" s="27" customFormat="1" ht="10.5">
      <c r="A439" s="304"/>
      <c r="J439" s="304"/>
      <c r="K439" s="304"/>
      <c r="L439" s="304"/>
      <c r="M439" s="304"/>
      <c r="N439" s="304"/>
      <c r="O439" s="304"/>
      <c r="P439" s="304"/>
    </row>
    <row r="440" spans="1:16" s="27" customFormat="1" ht="10.5">
      <c r="A440" s="304"/>
      <c r="J440" s="304"/>
      <c r="K440" s="304"/>
      <c r="L440" s="304"/>
      <c r="M440" s="304"/>
      <c r="N440" s="304"/>
      <c r="O440" s="304"/>
      <c r="P440" s="304"/>
    </row>
    <row r="441" spans="1:16" s="27" customFormat="1" ht="10.5">
      <c r="A441" s="304"/>
      <c r="J441" s="304"/>
      <c r="K441" s="304"/>
      <c r="L441" s="304"/>
      <c r="M441" s="304"/>
      <c r="N441" s="304"/>
      <c r="O441" s="304"/>
      <c r="P441" s="304"/>
    </row>
    <row r="442" spans="1:16" s="27" customFormat="1" ht="10.5">
      <c r="A442" s="304"/>
      <c r="J442" s="304"/>
      <c r="K442" s="304"/>
      <c r="L442" s="304"/>
      <c r="M442" s="304"/>
      <c r="N442" s="304"/>
      <c r="O442" s="304"/>
      <c r="P442" s="304"/>
    </row>
  </sheetData>
  <sheetProtection password="CCB6" sheet="1" objects="1" scenarios="1"/>
  <mergeCells count="15">
    <mergeCell ref="B52:C52"/>
    <mergeCell ref="E20:E21"/>
    <mergeCell ref="G20:G21"/>
    <mergeCell ref="I20:I21"/>
    <mergeCell ref="B44:C44"/>
    <mergeCell ref="B45:B47"/>
    <mergeCell ref="B48:C48"/>
    <mergeCell ref="B49:C49"/>
    <mergeCell ref="B50:C50"/>
    <mergeCell ref="B51:C51"/>
    <mergeCell ref="D27:E27"/>
    <mergeCell ref="D28:E28"/>
    <mergeCell ref="D29:E29"/>
    <mergeCell ref="B37:B38"/>
    <mergeCell ref="B41:B43"/>
  </mergeCells>
  <dataValidations count="6">
    <dataValidation operator="equal" allowBlank="1" showInputMessage="1" showErrorMessage="1" prompt="dit is fout" sqref="I48"/>
    <dataValidation type="whole" operator="equal" allowBlank="1" showInputMessage="1" showErrorMessage="1" prompt="dit klopt niet" sqref="H48:H51">
      <formula1>D48</formula1>
    </dataValidation>
    <dataValidation type="whole" operator="equal" allowBlank="1" showInputMessage="1" showErrorMessage="1" prompt="dit klopt niet" sqref="F48:F51">
      <formula1>D48</formula1>
    </dataValidation>
    <dataValidation type="whole" operator="equal" allowBlank="1" showInputMessage="1" showErrorMessage="1" prompt="dit is fout" sqref="I37 I51">
      <formula1>0</formula1>
    </dataValidation>
    <dataValidation type="whole" operator="equal" allowBlank="1" showInputMessage="1" showErrorMessage="1" prompt="dit klopt niet" sqref="E48:E51">
      <formula1>D48</formula1>
    </dataValidation>
    <dataValidation type="whole" operator="equal" allowBlank="1" showInputMessage="1" showErrorMessage="1" error="dit klopt niet" sqref="E37">
      <formula1>D37</formula1>
    </dataValidation>
  </dataValidations>
  <printOptions/>
  <pageMargins left="0.7480314960629921" right="0.57" top="0.58" bottom="0.35433070866141736" header="0.4330708661417323" footer="0.35433070866141736"/>
  <pageSetup firstPageNumber="1" useFirstPageNumber="1" fitToHeight="1" fitToWidth="1" horizontalDpi="300" verticalDpi="300" orientation="portrait" paperSize="9" scale="92" r:id="rId3"/>
  <headerFooter alignWithMargins="0">
    <oddFooter>&amp;C&amp;A&amp;RPagina &amp;P</oddFooter>
  </headerFooter>
  <legacyDrawing r:id="rId2"/>
</worksheet>
</file>

<file path=xl/worksheets/sheet7.xml><?xml version="1.0" encoding="utf-8"?>
<worksheet xmlns="http://schemas.openxmlformats.org/spreadsheetml/2006/main" xmlns:r="http://schemas.openxmlformats.org/officeDocument/2006/relationships">
  <dimension ref="B1:L87"/>
  <sheetViews>
    <sheetView zoomScalePageLayoutView="0" workbookViewId="0" topLeftCell="A1">
      <selection activeCell="A1" sqref="A1"/>
    </sheetView>
  </sheetViews>
  <sheetFormatPr defaultColWidth="9.140625" defaultRowHeight="12.75"/>
  <cols>
    <col min="1" max="1" width="9.140625" style="27" customWidth="1"/>
    <col min="2" max="2" width="21.28125" style="6" customWidth="1"/>
    <col min="3" max="3" width="8.00390625" style="6" customWidth="1"/>
    <col min="4" max="4" width="12.8515625" style="6" customWidth="1"/>
    <col min="5" max="7" width="9.140625" style="6" customWidth="1"/>
    <col min="8" max="8" width="8.00390625" style="6" customWidth="1"/>
    <col min="9" max="9" width="9.140625" style="6" bestFit="1" customWidth="1"/>
    <col min="10" max="21" width="9.140625" style="27" customWidth="1"/>
    <col min="22" max="16384" width="9.140625" style="6" customWidth="1"/>
  </cols>
  <sheetData>
    <row r="1" spans="2:9" ht="10.5">
      <c r="B1" s="2" t="s">
        <v>27</v>
      </c>
      <c r="C1" s="2"/>
      <c r="D1" s="27"/>
      <c r="E1" s="2"/>
      <c r="F1" s="2" t="s">
        <v>402</v>
      </c>
      <c r="G1" s="27"/>
      <c r="H1" s="27"/>
      <c r="I1" s="27"/>
    </row>
    <row r="2" spans="2:8" ht="17.25" customHeight="1">
      <c r="B2" s="1" t="str">
        <f>Bedrijfsgegevens!B2</f>
        <v>Naam</v>
      </c>
      <c r="C2" s="344">
        <f>Bedrijfsgegevens!C2</f>
        <v>0</v>
      </c>
      <c r="D2" s="344"/>
      <c r="E2" s="4" t="str">
        <f>Bedrijfsgegevens!D2</f>
        <v>Jaar</v>
      </c>
      <c r="F2" s="7">
        <f>Bedrijfsgegevens!E2</f>
        <v>0</v>
      </c>
      <c r="G2" s="8" t="s">
        <v>336</v>
      </c>
      <c r="H2" s="335">
        <f>Bedrijfsgegevens!G2</f>
        <v>41452.487688657406</v>
      </c>
    </row>
    <row r="3" spans="2:7" ht="17.25" customHeight="1">
      <c r="B3" s="3"/>
      <c r="C3" s="117"/>
      <c r="D3" s="117"/>
      <c r="E3" s="8"/>
      <c r="F3" s="8" t="s">
        <v>340</v>
      </c>
      <c r="G3" s="6">
        <f>Bedrijfsgegevens!F3</f>
        <v>0</v>
      </c>
    </row>
    <row r="4" spans="3:9" ht="12" customHeight="1">
      <c r="C4" s="318"/>
      <c r="F4" s="336"/>
      <c r="G4" s="337"/>
      <c r="H4" s="338" t="s">
        <v>281</v>
      </c>
      <c r="I4" s="339" t="e">
        <f>Bedrijfsgegevens!D51/Bedrijfsgegevens!D52</f>
        <v>#DIV/0!</v>
      </c>
    </row>
    <row r="5" spans="2:9" ht="21.75" customHeight="1">
      <c r="B5" s="319" t="s">
        <v>380</v>
      </c>
      <c r="E5" s="320" t="s">
        <v>56</v>
      </c>
      <c r="F5" s="340" t="s">
        <v>382</v>
      </c>
      <c r="G5" s="341" t="s">
        <v>383</v>
      </c>
      <c r="H5" s="342" t="s">
        <v>24</v>
      </c>
      <c r="I5" s="343" t="s">
        <v>384</v>
      </c>
    </row>
    <row r="6" spans="2:9" ht="12" customHeight="1">
      <c r="B6" s="318" t="s">
        <v>254</v>
      </c>
      <c r="C6" s="318"/>
      <c r="D6" s="8" t="s">
        <v>232</v>
      </c>
      <c r="E6" s="25" t="e">
        <f>'saldo geit'!L6</f>
        <v>#DIV/0!</v>
      </c>
      <c r="F6" s="321" t="e">
        <f>E6/(Bedrijfsgegevens!$D$46+Bedrijfsgegevens!$G$46)*100</f>
        <v>#DIV/0!</v>
      </c>
      <c r="G6" s="11" t="e">
        <f>F6*$I$4</f>
        <v>#DIV/0!</v>
      </c>
      <c r="H6" s="25" t="e">
        <f>E6/Bedrijfsgegevens!$D$26</f>
        <v>#DIV/0!</v>
      </c>
      <c r="I6" s="25" t="e">
        <f>E6/Bedrijfsgegevens!$D$12</f>
        <v>#DIV/0!</v>
      </c>
    </row>
    <row r="7" spans="4:12" ht="12" customHeight="1">
      <c r="D7" s="8" t="s">
        <v>280</v>
      </c>
      <c r="E7" s="25">
        <f>SUM('saldo geit'!L9:L17)</f>
        <v>0</v>
      </c>
      <c r="F7" s="321" t="e">
        <f>E7/(Bedrijfsgegevens!$D$46+Bedrijfsgegevens!$G$46)*100</f>
        <v>#DIV/0!</v>
      </c>
      <c r="G7" s="11" t="e">
        <f>F7*$I$4</f>
        <v>#DIV/0!</v>
      </c>
      <c r="H7" s="25" t="e">
        <f>E7/Bedrijfsgegevens!$D$26</f>
        <v>#DIV/0!</v>
      </c>
      <c r="I7" s="25" t="e">
        <f>E7/Bedrijfsgegevens!$D$12</f>
        <v>#DIV/0!</v>
      </c>
      <c r="L7" s="59"/>
    </row>
    <row r="8" spans="4:12" ht="12" customHeight="1">
      <c r="D8" s="8" t="s">
        <v>233</v>
      </c>
      <c r="E8" s="322">
        <f>SUM('saldo geit'!L18:L20)</f>
        <v>0</v>
      </c>
      <c r="F8" s="324" t="e">
        <f>E8/(Bedrijfsgegevens!$D$46+Bedrijfsgegevens!$G$46)*100</f>
        <v>#DIV/0!</v>
      </c>
      <c r="G8" s="169" t="e">
        <f>F8*$I$4</f>
        <v>#DIV/0!</v>
      </c>
      <c r="H8" s="322" t="e">
        <f>E8/Bedrijfsgegevens!$D$26</f>
        <v>#DIV/0!</v>
      </c>
      <c r="I8" s="322" t="e">
        <f>E8/Bedrijfsgegevens!$D$12</f>
        <v>#DIV/0!</v>
      </c>
      <c r="L8" s="59"/>
    </row>
    <row r="9" spans="4:12" ht="12" customHeight="1">
      <c r="D9" s="8" t="s">
        <v>234</v>
      </c>
      <c r="E9" s="25" t="e">
        <f>SUM(E6:E8)</f>
        <v>#DIV/0!</v>
      </c>
      <c r="F9" s="323" t="e">
        <f>SUM(F6:F8)</f>
        <v>#DIV/0!</v>
      </c>
      <c r="G9" s="323" t="e">
        <f>SUM(G6:G8)</f>
        <v>#DIV/0!</v>
      </c>
      <c r="H9" s="25" t="e">
        <f>SUM(H6:H8)</f>
        <v>#DIV/0!</v>
      </c>
      <c r="I9" s="25" t="e">
        <f>SUM(I6:I8)</f>
        <v>#DIV/0!</v>
      </c>
      <c r="L9" s="59"/>
    </row>
    <row r="10" spans="2:12" ht="19.5" customHeight="1">
      <c r="B10" s="318" t="s">
        <v>255</v>
      </c>
      <c r="C10" s="318"/>
      <c r="D10" s="8" t="s">
        <v>236</v>
      </c>
      <c r="E10" s="25">
        <f>SUM('saldo geit'!L23:L28)</f>
        <v>0</v>
      </c>
      <c r="F10" s="321" t="e">
        <f>E10/(Bedrijfsgegevens!$D$46+Bedrijfsgegevens!$G$46)*100</f>
        <v>#DIV/0!</v>
      </c>
      <c r="G10" s="11" t="e">
        <f>F10*$I$4</f>
        <v>#DIV/0!</v>
      </c>
      <c r="H10" s="25" t="e">
        <f>E10/Bedrijfsgegevens!$D$26</f>
        <v>#DIV/0!</v>
      </c>
      <c r="I10" s="25" t="e">
        <f>E10/Bedrijfsgegevens!$D$12</f>
        <v>#DIV/0!</v>
      </c>
      <c r="L10" s="59"/>
    </row>
    <row r="11" spans="2:12" ht="12" customHeight="1">
      <c r="B11" s="318"/>
      <c r="C11" s="318"/>
      <c r="D11" s="8" t="s">
        <v>237</v>
      </c>
      <c r="E11" s="25">
        <f>SUM('saldo geit'!L29:L31)</f>
        <v>0</v>
      </c>
      <c r="F11" s="321" t="e">
        <f>E11/(Bedrijfsgegevens!$D$46+Bedrijfsgegevens!$G$46)*100</f>
        <v>#DIV/0!</v>
      </c>
      <c r="G11" s="11" t="e">
        <f>F11*$I$4</f>
        <v>#DIV/0!</v>
      </c>
      <c r="H11" s="25" t="e">
        <f>E11/Bedrijfsgegevens!$D$26</f>
        <v>#DIV/0!</v>
      </c>
      <c r="I11" s="25" t="e">
        <f>E11/Bedrijfsgegevens!$D$12</f>
        <v>#DIV/0!</v>
      </c>
      <c r="L11" s="59"/>
    </row>
    <row r="12" spans="2:12" ht="12" customHeight="1">
      <c r="B12" s="318"/>
      <c r="C12" s="318"/>
      <c r="D12" s="8" t="s">
        <v>333</v>
      </c>
      <c r="E12" s="25">
        <f>SUM('saldo geit'!L32:L34)</f>
        <v>0</v>
      </c>
      <c r="F12" s="321" t="e">
        <f>E12/(Bedrijfsgegevens!$D$46+Bedrijfsgegevens!$G$46)*100</f>
        <v>#DIV/0!</v>
      </c>
      <c r="G12" s="11" t="e">
        <f>F12*$I$4</f>
        <v>#DIV/0!</v>
      </c>
      <c r="H12" s="25" t="e">
        <f>E12/Bedrijfsgegevens!$D$26</f>
        <v>#DIV/0!</v>
      </c>
      <c r="I12" s="25" t="e">
        <f>E12/Bedrijfsgegevens!$D$12</f>
        <v>#DIV/0!</v>
      </c>
      <c r="L12" s="59"/>
    </row>
    <row r="13" spans="4:12" ht="12" customHeight="1">
      <c r="D13" s="8" t="s">
        <v>334</v>
      </c>
      <c r="E13" s="25">
        <f>SUM('saldo geit'!L35:L38)</f>
        <v>0</v>
      </c>
      <c r="F13" s="324" t="e">
        <f>E13/(Bedrijfsgegevens!$D$46+Bedrijfsgegevens!$G$46)*100</f>
        <v>#DIV/0!</v>
      </c>
      <c r="G13" s="11" t="e">
        <f>F13*$I$4</f>
        <v>#DIV/0!</v>
      </c>
      <c r="H13" s="25" t="e">
        <f>E13/Bedrijfsgegevens!$D$26</f>
        <v>#DIV/0!</v>
      </c>
      <c r="I13" s="25" t="e">
        <f>E13/Bedrijfsgegevens!$D$12</f>
        <v>#DIV/0!</v>
      </c>
      <c r="L13" s="59"/>
    </row>
    <row r="14" spans="4:12" ht="12" customHeight="1">
      <c r="D14" s="8" t="s">
        <v>235</v>
      </c>
      <c r="E14" s="325">
        <f>SUM(E10:E13)</f>
        <v>0</v>
      </c>
      <c r="F14" s="326" t="e">
        <f>SUM(F10:F13)</f>
        <v>#DIV/0!</v>
      </c>
      <c r="G14" s="326" t="e">
        <f>SUM(G10:G13)</f>
        <v>#DIV/0!</v>
      </c>
      <c r="H14" s="325" t="e">
        <f>SUM(H10:H13)</f>
        <v>#DIV/0!</v>
      </c>
      <c r="I14" s="325" t="e">
        <f>SUM(I10:I13)</f>
        <v>#DIV/0!</v>
      </c>
      <c r="L14" s="59"/>
    </row>
    <row r="15" spans="2:9" ht="19.5" customHeight="1">
      <c r="B15" s="318" t="s">
        <v>6</v>
      </c>
      <c r="C15" s="318"/>
      <c r="D15" s="8"/>
      <c r="E15" s="25" t="e">
        <f>E9-E14</f>
        <v>#DIV/0!</v>
      </c>
      <c r="F15" s="323" t="e">
        <f>F9-F14</f>
        <v>#DIV/0!</v>
      </c>
      <c r="G15" s="323" t="e">
        <f>G9-G14</f>
        <v>#DIV/0!</v>
      </c>
      <c r="H15" s="25" t="e">
        <f>H9-H14</f>
        <v>#DIV/0!</v>
      </c>
      <c r="I15" s="25" t="e">
        <f>I9-I14</f>
        <v>#DIV/0!</v>
      </c>
    </row>
    <row r="16" spans="2:9" ht="22.5" customHeight="1">
      <c r="B16" s="318" t="s">
        <v>375</v>
      </c>
      <c r="C16" s="318"/>
      <c r="D16" s="8" t="s">
        <v>257</v>
      </c>
      <c r="E16" s="167">
        <f>SUM('saldo geit'!L43:L45)</f>
        <v>0</v>
      </c>
      <c r="F16" s="321" t="e">
        <f>E16/(Bedrijfsgegevens!$D$46+Bedrijfsgegevens!$G$46)*100</f>
        <v>#DIV/0!</v>
      </c>
      <c r="G16" s="11" t="e">
        <f aca="true" t="shared" si="0" ref="G16:G21">F16*$I$4</f>
        <v>#DIV/0!</v>
      </c>
      <c r="H16" s="25" t="e">
        <f>E16/Bedrijfsgegevens!$D$26</f>
        <v>#DIV/0!</v>
      </c>
      <c r="I16" s="25" t="e">
        <f>E16/Bedrijfsgegevens!$D$12</f>
        <v>#DIV/0!</v>
      </c>
    </row>
    <row r="17" spans="4:9" ht="12" customHeight="1">
      <c r="D17" s="8" t="s">
        <v>256</v>
      </c>
      <c r="E17" s="167">
        <f>SUM('saldo geit'!L46:L48)</f>
        <v>0</v>
      </c>
      <c r="F17" s="321" t="e">
        <f>E17/(Bedrijfsgegevens!$D$46+Bedrijfsgegevens!$G$46)*100</f>
        <v>#DIV/0!</v>
      </c>
      <c r="G17" s="11" t="e">
        <f t="shared" si="0"/>
        <v>#DIV/0!</v>
      </c>
      <c r="H17" s="25" t="e">
        <f>E17/Bedrijfsgegevens!$D$26</f>
        <v>#DIV/0!</v>
      </c>
      <c r="I17" s="25" t="e">
        <f>E17/Bedrijfsgegevens!$D$12</f>
        <v>#DIV/0!</v>
      </c>
    </row>
    <row r="18" spans="4:9" ht="12" customHeight="1">
      <c r="D18" s="8" t="s">
        <v>376</v>
      </c>
      <c r="E18" s="167">
        <f>'niet toeger.kosten'!K22</f>
        <v>0</v>
      </c>
      <c r="F18" s="321" t="e">
        <f>E18/(Bedrijfsgegevens!$D$46+Bedrijfsgegevens!$G$46)*100</f>
        <v>#DIV/0!</v>
      </c>
      <c r="G18" s="11" t="e">
        <f t="shared" si="0"/>
        <v>#DIV/0!</v>
      </c>
      <c r="H18" s="25" t="e">
        <f>E18/Bedrijfsgegevens!$D$26</f>
        <v>#DIV/0!</v>
      </c>
      <c r="I18" s="25" t="e">
        <f>E18/Bedrijfsgegevens!$D$12</f>
        <v>#DIV/0!</v>
      </c>
    </row>
    <row r="19" spans="4:9" ht="12" customHeight="1">
      <c r="D19" s="8" t="s">
        <v>377</v>
      </c>
      <c r="E19" s="167">
        <f>SUM('saldo geit'!L49:L57)</f>
        <v>0</v>
      </c>
      <c r="F19" s="321" t="e">
        <f>E19/(Bedrijfsgegevens!$D$46+Bedrijfsgegevens!$G$46)*100</f>
        <v>#DIV/0!</v>
      </c>
      <c r="G19" s="11" t="e">
        <f t="shared" si="0"/>
        <v>#DIV/0!</v>
      </c>
      <c r="H19" s="25" t="e">
        <f>E19/Bedrijfsgegevens!$D$26</f>
        <v>#DIV/0!</v>
      </c>
      <c r="I19" s="25" t="e">
        <f>E19/Bedrijfsgegevens!$D$12</f>
        <v>#DIV/0!</v>
      </c>
    </row>
    <row r="20" spans="4:9" ht="12" customHeight="1">
      <c r="D20" s="8" t="s">
        <v>258</v>
      </c>
      <c r="E20" s="167">
        <f>SUM('saldo geit'!L63:L70)</f>
        <v>0</v>
      </c>
      <c r="F20" s="321" t="e">
        <f>E20/(Bedrijfsgegevens!$D$46+Bedrijfsgegevens!$G$46)*100</f>
        <v>#DIV/0!</v>
      </c>
      <c r="G20" s="11" t="e">
        <f t="shared" si="0"/>
        <v>#DIV/0!</v>
      </c>
      <c r="H20" s="25" t="e">
        <f>E20/Bedrijfsgegevens!$D$26</f>
        <v>#DIV/0!</v>
      </c>
      <c r="I20" s="25" t="e">
        <f>E20/Bedrijfsgegevens!$D$12</f>
        <v>#DIV/0!</v>
      </c>
    </row>
    <row r="21" spans="4:9" ht="12" customHeight="1">
      <c r="D21" s="8" t="s">
        <v>259</v>
      </c>
      <c r="E21" s="327">
        <f>SUM('saldo geit'!L71:L79)</f>
        <v>0</v>
      </c>
      <c r="F21" s="324" t="e">
        <f>E21/(Bedrijfsgegevens!$D$46+Bedrijfsgegevens!$G$46)*100</f>
        <v>#DIV/0!</v>
      </c>
      <c r="G21" s="169" t="e">
        <f t="shared" si="0"/>
        <v>#DIV/0!</v>
      </c>
      <c r="H21" s="322" t="e">
        <f>E21/Bedrijfsgegevens!$D$26</f>
        <v>#DIV/0!</v>
      </c>
      <c r="I21" s="322" t="e">
        <f>E21/Bedrijfsgegevens!$D$12</f>
        <v>#DIV/0!</v>
      </c>
    </row>
    <row r="22" spans="2:9" ht="12" customHeight="1">
      <c r="B22" s="318" t="s">
        <v>252</v>
      </c>
      <c r="C22" s="318"/>
      <c r="E22" s="328">
        <f>SUM(E16:E21)+E14</f>
        <v>0</v>
      </c>
      <c r="F22" s="329" t="e">
        <f>SUM(F16:F21)+F14</f>
        <v>#DIV/0!</v>
      </c>
      <c r="G22" s="329" t="e">
        <f>SUM(G16:G21)+G14</f>
        <v>#DIV/0!</v>
      </c>
      <c r="H22" s="328" t="e">
        <f>SUM(H16:H21)+H14</f>
        <v>#DIV/0!</v>
      </c>
      <c r="I22" s="328" t="e">
        <f>SUM(I16:I21)+I14</f>
        <v>#DIV/0!</v>
      </c>
    </row>
    <row r="23" spans="2:9" ht="19.5" customHeight="1">
      <c r="B23" s="318" t="s">
        <v>253</v>
      </c>
      <c r="C23" s="318"/>
      <c r="E23" s="167" t="e">
        <f>E9-E22</f>
        <v>#DIV/0!</v>
      </c>
      <c r="F23" s="321" t="e">
        <f>F9-F22</f>
        <v>#DIV/0!</v>
      </c>
      <c r="G23" s="321" t="e">
        <f>G9-G22</f>
        <v>#DIV/0!</v>
      </c>
      <c r="H23" s="167" t="e">
        <f>H9-H22</f>
        <v>#DIV/0!</v>
      </c>
      <c r="I23" s="167" t="e">
        <f>I9-I22</f>
        <v>#DIV/0!</v>
      </c>
    </row>
    <row r="24" spans="2:9" ht="19.5" customHeight="1">
      <c r="B24" s="330" t="s">
        <v>378</v>
      </c>
      <c r="C24" s="330"/>
      <c r="D24" s="12" t="s">
        <v>389</v>
      </c>
      <c r="E24" s="167">
        <f>'niet toeger.kosten'!K21+'niet toeger.kosten'!K22</f>
        <v>0</v>
      </c>
      <c r="F24" s="321" t="e">
        <f>E24/(Bedrijfsgegevens!$D$46+Bedrijfsgegevens!$G$46)*100</f>
        <v>#DIV/0!</v>
      </c>
      <c r="G24" s="11" t="e">
        <f aca="true" t="shared" si="1" ref="G24:G31">F24*$I$4</f>
        <v>#DIV/0!</v>
      </c>
      <c r="H24" s="25" t="e">
        <f>E24/Bedrijfsgegevens!$D$26</f>
        <v>#DIV/0!</v>
      </c>
      <c r="I24" s="25" t="e">
        <f>E24/Bedrijfsgegevens!$D$12</f>
        <v>#DIV/0!</v>
      </c>
    </row>
    <row r="25" spans="2:9" ht="12" customHeight="1">
      <c r="B25" s="330"/>
      <c r="C25" s="330"/>
      <c r="D25" s="12" t="s">
        <v>260</v>
      </c>
      <c r="E25" s="167">
        <f>'niet toeger.kosten'!K23</f>
        <v>0</v>
      </c>
      <c r="F25" s="321" t="e">
        <f>E25/(Bedrijfsgegevens!$D$46+Bedrijfsgegevens!$G$46)*100</f>
        <v>#DIV/0!</v>
      </c>
      <c r="G25" s="11" t="e">
        <f t="shared" si="1"/>
        <v>#DIV/0!</v>
      </c>
      <c r="H25" s="25" t="e">
        <f>E25/Bedrijfsgegevens!$D$26</f>
        <v>#DIV/0!</v>
      </c>
      <c r="I25" s="25" t="e">
        <f>E25/Bedrijfsgegevens!$D$12</f>
        <v>#DIV/0!</v>
      </c>
    </row>
    <row r="26" spans="2:9" ht="12" customHeight="1">
      <c r="B26" s="11"/>
      <c r="C26" s="11"/>
      <c r="D26" s="12" t="s">
        <v>261</v>
      </c>
      <c r="E26" s="167">
        <f>SUM('niet toeger.kosten'!K14:K20)</f>
        <v>0</v>
      </c>
      <c r="F26" s="321" t="e">
        <f>E26/(Bedrijfsgegevens!$D$46+Bedrijfsgegevens!$G$46)*100</f>
        <v>#DIV/0!</v>
      </c>
      <c r="G26" s="11" t="e">
        <f t="shared" si="1"/>
        <v>#DIV/0!</v>
      </c>
      <c r="H26" s="25" t="e">
        <f>E26/Bedrijfsgegevens!$D$26</f>
        <v>#DIV/0!</v>
      </c>
      <c r="I26" s="25" t="e">
        <f>E26/Bedrijfsgegevens!$D$12</f>
        <v>#DIV/0!</v>
      </c>
    </row>
    <row r="27" spans="2:9" ht="12" customHeight="1">
      <c r="B27" s="11"/>
      <c r="C27" s="11"/>
      <c r="D27" s="12" t="s">
        <v>262</v>
      </c>
      <c r="E27" s="167">
        <f>SUM('niet toeger.kosten'!K25:K31)</f>
        <v>0</v>
      </c>
      <c r="F27" s="321" t="e">
        <f>E27/(Bedrijfsgegevens!$D$46+Bedrijfsgegevens!$G$46)*100</f>
        <v>#DIV/0!</v>
      </c>
      <c r="G27" s="11" t="e">
        <f t="shared" si="1"/>
        <v>#DIV/0!</v>
      </c>
      <c r="H27" s="25" t="e">
        <f>E27/Bedrijfsgegevens!$D$26</f>
        <v>#DIV/0!</v>
      </c>
      <c r="I27" s="25" t="e">
        <f>E27/Bedrijfsgegevens!$D$12</f>
        <v>#DIV/0!</v>
      </c>
    </row>
    <row r="28" spans="2:9" ht="12" customHeight="1">
      <c r="B28" s="11"/>
      <c r="C28" s="11"/>
      <c r="D28" s="12" t="s">
        <v>263</v>
      </c>
      <c r="E28" s="167" t="e">
        <f>'niet toeger.kosten'!K32+'niet toeger.kosten'!K33</f>
        <v>#VALUE!</v>
      </c>
      <c r="F28" s="321" t="e">
        <f>E28/(Bedrijfsgegevens!$D$46+Bedrijfsgegevens!$G$46)*100</f>
        <v>#VALUE!</v>
      </c>
      <c r="G28" s="11" t="e">
        <f t="shared" si="1"/>
        <v>#VALUE!</v>
      </c>
      <c r="H28" s="25" t="e">
        <f>E28/Bedrijfsgegevens!$D$26</f>
        <v>#VALUE!</v>
      </c>
      <c r="I28" s="25" t="e">
        <f>E28/Bedrijfsgegevens!$D$12</f>
        <v>#VALUE!</v>
      </c>
    </row>
    <row r="29" spans="2:9" ht="12" customHeight="1">
      <c r="B29" s="11"/>
      <c r="C29" s="11"/>
      <c r="D29" s="12" t="s">
        <v>264</v>
      </c>
      <c r="E29" s="167">
        <f>'niet toeger.kosten'!K34+'niet toeger.kosten'!K35</f>
        <v>0</v>
      </c>
      <c r="F29" s="321" t="e">
        <f>E29/(Bedrijfsgegevens!$D$46+Bedrijfsgegevens!$G$46)*100</f>
        <v>#DIV/0!</v>
      </c>
      <c r="G29" s="11" t="e">
        <f t="shared" si="1"/>
        <v>#DIV/0!</v>
      </c>
      <c r="H29" s="25" t="e">
        <f>E29/Bedrijfsgegevens!$D$26</f>
        <v>#DIV/0!</v>
      </c>
      <c r="I29" s="25" t="e">
        <f>E29/Bedrijfsgegevens!$D$12</f>
        <v>#DIV/0!</v>
      </c>
    </row>
    <row r="30" spans="2:9" ht="12" customHeight="1">
      <c r="B30" s="11"/>
      <c r="C30" s="11"/>
      <c r="D30" s="12" t="s">
        <v>265</v>
      </c>
      <c r="E30" s="167">
        <f>SUM('niet toeger.kosten'!K36:K39)</f>
        <v>0</v>
      </c>
      <c r="F30" s="321" t="e">
        <f>E30/(Bedrijfsgegevens!$D$46+Bedrijfsgegevens!$G$46)*100</f>
        <v>#DIV/0!</v>
      </c>
      <c r="G30" s="11" t="e">
        <f t="shared" si="1"/>
        <v>#DIV/0!</v>
      </c>
      <c r="H30" s="25" t="e">
        <f>E30/Bedrijfsgegevens!$D$26</f>
        <v>#DIV/0!</v>
      </c>
      <c r="I30" s="25" t="e">
        <f>E30/Bedrijfsgegevens!$D$12</f>
        <v>#DIV/0!</v>
      </c>
    </row>
    <row r="31" spans="2:9" ht="12" customHeight="1">
      <c r="B31" s="11"/>
      <c r="C31" s="11"/>
      <c r="D31" s="12" t="s">
        <v>266</v>
      </c>
      <c r="E31" s="327">
        <f>'niet toeger.kosten'!K42</f>
        <v>0</v>
      </c>
      <c r="F31" s="324" t="e">
        <f>E31/(Bedrijfsgegevens!$D$46+Bedrijfsgegevens!$G$46)*100</f>
        <v>#DIV/0!</v>
      </c>
      <c r="G31" s="169" t="e">
        <f t="shared" si="1"/>
        <v>#DIV/0!</v>
      </c>
      <c r="H31" s="322" t="e">
        <f>E31/Bedrijfsgegevens!$D$26</f>
        <v>#DIV/0!</v>
      </c>
      <c r="I31" s="322" t="e">
        <f>E31/Bedrijfsgegevens!$D$12</f>
        <v>#DIV/0!</v>
      </c>
    </row>
    <row r="32" spans="2:9" ht="12" customHeight="1">
      <c r="B32" s="330" t="s">
        <v>267</v>
      </c>
      <c r="C32" s="330"/>
      <c r="E32" s="167" t="e">
        <f>SUM(E24:E31)</f>
        <v>#VALUE!</v>
      </c>
      <c r="F32" s="321" t="e">
        <f>SUM(F24:F31)</f>
        <v>#DIV/0!</v>
      </c>
      <c r="G32" s="321" t="e">
        <f>SUM(G24:G31)</f>
        <v>#DIV/0!</v>
      </c>
      <c r="H32" s="167" t="e">
        <f>SUM(H24:H31)</f>
        <v>#DIV/0!</v>
      </c>
      <c r="I32" s="167" t="e">
        <f>SUM(I24:I31)</f>
        <v>#DIV/0!</v>
      </c>
    </row>
    <row r="33" spans="2:9" ht="19.5" customHeight="1">
      <c r="B33" s="318" t="s">
        <v>148</v>
      </c>
      <c r="C33" s="318"/>
      <c r="E33" s="167" t="e">
        <f>E23-E32</f>
        <v>#DIV/0!</v>
      </c>
      <c r="F33" s="321" t="e">
        <f>F23-F32</f>
        <v>#DIV/0!</v>
      </c>
      <c r="G33" s="321" t="e">
        <f>G23-G32</f>
        <v>#DIV/0!</v>
      </c>
      <c r="H33" s="167" t="e">
        <f>H23-H32</f>
        <v>#DIV/0!</v>
      </c>
      <c r="I33" s="167" t="e">
        <f>I23-I32</f>
        <v>#DIV/0!</v>
      </c>
    </row>
    <row r="34" spans="4:9" ht="17.25" customHeight="1">
      <c r="D34" s="6" t="s">
        <v>288</v>
      </c>
      <c r="E34" s="167" t="e">
        <f>E32+E22</f>
        <v>#VALUE!</v>
      </c>
      <c r="F34" s="321" t="e">
        <f>E34/(Bedrijfsgegevens!$D$46+Bedrijfsgegevens!$G$46)*100</f>
        <v>#VALUE!</v>
      </c>
      <c r="G34" s="11" t="e">
        <f>F34*$I$4</f>
        <v>#VALUE!</v>
      </c>
      <c r="H34" s="25" t="e">
        <f>E34/Bedrijfsgegevens!$D$26</f>
        <v>#VALUE!</v>
      </c>
      <c r="I34" s="25" t="e">
        <f>E34/Bedrijfsgegevens!$D$12</f>
        <v>#VALUE!</v>
      </c>
    </row>
    <row r="35" spans="4:9" ht="12" customHeight="1">
      <c r="D35" s="8" t="s">
        <v>268</v>
      </c>
      <c r="E35" s="327">
        <f>E7+E8</f>
        <v>0</v>
      </c>
      <c r="F35" s="324" t="e">
        <f>F7+F8</f>
        <v>#DIV/0!</v>
      </c>
      <c r="G35" s="324" t="e">
        <f>G7+G8</f>
        <v>#DIV/0!</v>
      </c>
      <c r="H35" s="327" t="e">
        <f>H7+H8</f>
        <v>#DIV/0!</v>
      </c>
      <c r="I35" s="327" t="e">
        <f>I7+I8</f>
        <v>#DIV/0!</v>
      </c>
    </row>
    <row r="36" spans="2:9" ht="12" customHeight="1">
      <c r="B36" s="318" t="s">
        <v>381</v>
      </c>
      <c r="C36" s="318"/>
      <c r="E36" s="167" t="e">
        <f>E34-E35</f>
        <v>#VALUE!</v>
      </c>
      <c r="F36" s="321" t="e">
        <f>F34-F35</f>
        <v>#VALUE!</v>
      </c>
      <c r="G36" s="321" t="e">
        <f>G34-G35</f>
        <v>#VALUE!</v>
      </c>
      <c r="H36" s="167" t="e">
        <f>H34-H35</f>
        <v>#VALUE!</v>
      </c>
      <c r="I36" s="167" t="e">
        <f>I34-I35</f>
        <v>#VALUE!</v>
      </c>
    </row>
    <row r="37" spans="2:9" ht="19.5" customHeight="1">
      <c r="B37" s="6" t="s">
        <v>269</v>
      </c>
      <c r="D37" s="12" t="s">
        <v>286</v>
      </c>
      <c r="E37" s="167" t="e">
        <f>E28</f>
        <v>#VALUE!</v>
      </c>
      <c r="F37" s="321" t="e">
        <f>F28</f>
        <v>#VALUE!</v>
      </c>
      <c r="G37" s="321" t="e">
        <f>G28</f>
        <v>#VALUE!</v>
      </c>
      <c r="H37" s="167" t="e">
        <f>H28</f>
        <v>#VALUE!</v>
      </c>
      <c r="I37" s="167" t="e">
        <f>I28</f>
        <v>#VALUE!</v>
      </c>
    </row>
    <row r="38" spans="4:9" ht="12" customHeight="1">
      <c r="D38" s="12" t="s">
        <v>264</v>
      </c>
      <c r="E38" s="167">
        <f aca="true" t="shared" si="2" ref="E38:I39">E29</f>
        <v>0</v>
      </c>
      <c r="F38" s="321" t="e">
        <f t="shared" si="2"/>
        <v>#DIV/0!</v>
      </c>
      <c r="G38" s="321" t="e">
        <f t="shared" si="2"/>
        <v>#DIV/0!</v>
      </c>
      <c r="H38" s="167" t="e">
        <f t="shared" si="2"/>
        <v>#DIV/0!</v>
      </c>
      <c r="I38" s="167" t="e">
        <f t="shared" si="2"/>
        <v>#DIV/0!</v>
      </c>
    </row>
    <row r="39" spans="4:9" ht="12" customHeight="1">
      <c r="D39" s="12" t="s">
        <v>265</v>
      </c>
      <c r="E39" s="327">
        <f t="shared" si="2"/>
        <v>0</v>
      </c>
      <c r="F39" s="324" t="e">
        <f t="shared" si="2"/>
        <v>#DIV/0!</v>
      </c>
      <c r="G39" s="324" t="e">
        <f t="shared" si="2"/>
        <v>#DIV/0!</v>
      </c>
      <c r="H39" s="327" t="e">
        <f t="shared" si="2"/>
        <v>#DIV/0!</v>
      </c>
      <c r="I39" s="327" t="e">
        <f t="shared" si="2"/>
        <v>#DIV/0!</v>
      </c>
    </row>
    <row r="40" spans="2:9" ht="12" customHeight="1">
      <c r="B40" s="318" t="s">
        <v>269</v>
      </c>
      <c r="C40" s="318"/>
      <c r="D40" s="8"/>
      <c r="E40" s="167" t="e">
        <f>SUM(E37:E39)</f>
        <v>#VALUE!</v>
      </c>
      <c r="F40" s="321" t="e">
        <f>SUM(F37:F39)</f>
        <v>#VALUE!</v>
      </c>
      <c r="G40" s="321" t="e">
        <f>SUM(G37:G39)</f>
        <v>#VALUE!</v>
      </c>
      <c r="H40" s="167" t="e">
        <f>SUM(H37:H39)</f>
        <v>#VALUE!</v>
      </c>
      <c r="I40" s="167" t="e">
        <f>SUM(I37:I39)</f>
        <v>#VALUE!</v>
      </c>
    </row>
    <row r="41" spans="2:3" ht="19.5" customHeight="1">
      <c r="B41" s="318" t="s">
        <v>385</v>
      </c>
      <c r="C41" s="318"/>
    </row>
    <row r="42" spans="2:9" ht="12" customHeight="1">
      <c r="B42" s="318" t="s">
        <v>398</v>
      </c>
      <c r="C42" s="318"/>
      <c r="D42" s="8" t="s">
        <v>235</v>
      </c>
      <c r="E42" s="331">
        <f>'saldo geit'!L39</f>
        <v>0</v>
      </c>
      <c r="F42" s="321" t="e">
        <f>E42/(Bedrijfsgegevens!$D$46+Bedrijfsgegevens!$G$46)*100</f>
        <v>#DIV/0!</v>
      </c>
      <c r="G42" s="11" t="e">
        <f aca="true" t="shared" si="3" ref="G42:G54">F42*$I$4</f>
        <v>#DIV/0!</v>
      </c>
      <c r="H42" s="25"/>
      <c r="I42" s="25"/>
    </row>
    <row r="43" spans="4:9" ht="12" customHeight="1">
      <c r="D43" s="8" t="s">
        <v>278</v>
      </c>
      <c r="E43" s="25">
        <f>SUM(E16:E19)-'saldo geit'!L49-'saldo geit'!L50</f>
        <v>0</v>
      </c>
      <c r="F43" s="321" t="e">
        <f>E43/(Bedrijfsgegevens!$D$46+Bedrijfsgegevens!$G$46)*100</f>
        <v>#DIV/0!</v>
      </c>
      <c r="G43" s="11" t="e">
        <f t="shared" si="3"/>
        <v>#DIV/0!</v>
      </c>
      <c r="H43" s="25"/>
      <c r="I43" s="25"/>
    </row>
    <row r="44" spans="4:9" ht="12" customHeight="1">
      <c r="D44" s="8" t="s">
        <v>279</v>
      </c>
      <c r="E44" s="167">
        <f>E20+E21</f>
        <v>0</v>
      </c>
      <c r="F44" s="321" t="e">
        <f>E44/(Bedrijfsgegevens!$D$46+Bedrijfsgegevens!$G$46)*100</f>
        <v>#DIV/0!</v>
      </c>
      <c r="G44" s="11" t="e">
        <f t="shared" si="3"/>
        <v>#DIV/0!</v>
      </c>
      <c r="H44" s="25"/>
      <c r="I44" s="25"/>
    </row>
    <row r="45" spans="2:9" ht="12" customHeight="1">
      <c r="B45" s="330" t="s">
        <v>399</v>
      </c>
      <c r="C45" s="330"/>
      <c r="D45" s="12" t="s">
        <v>260</v>
      </c>
      <c r="E45" s="167">
        <f>E25</f>
        <v>0</v>
      </c>
      <c r="F45" s="321" t="e">
        <f>E45/(Bedrijfsgegevens!$D$46+Bedrijfsgegevens!$G$46)*100</f>
        <v>#DIV/0!</v>
      </c>
      <c r="G45" s="11" t="e">
        <f t="shared" si="3"/>
        <v>#DIV/0!</v>
      </c>
      <c r="H45" s="25"/>
      <c r="I45" s="25"/>
    </row>
    <row r="46" spans="2:9" ht="12" customHeight="1">
      <c r="B46" s="11"/>
      <c r="C46" s="11"/>
      <c r="D46" s="12" t="s">
        <v>261</v>
      </c>
      <c r="E46" s="167">
        <f>'niet toeger.kosten'!K14+'niet toeger.kosten'!K15+'niet toeger.kosten'!K16+'niet toeger.kosten'!Q20</f>
        <v>0</v>
      </c>
      <c r="F46" s="321" t="e">
        <f>E46/(Bedrijfsgegevens!$D$46+Bedrijfsgegevens!$G$46)*100</f>
        <v>#DIV/0!</v>
      </c>
      <c r="G46" s="11" t="e">
        <f t="shared" si="3"/>
        <v>#DIV/0!</v>
      </c>
      <c r="H46" s="25"/>
      <c r="I46" s="25"/>
    </row>
    <row r="47" spans="2:9" ht="12" customHeight="1">
      <c r="B47" s="11"/>
      <c r="C47" s="11"/>
      <c r="D47" s="12" t="s">
        <v>262</v>
      </c>
      <c r="E47" s="167">
        <f>SUM('niet toeger.kosten'!Q25:Q31)</f>
        <v>0</v>
      </c>
      <c r="F47" s="321" t="e">
        <f>E47/(Bedrijfsgegevens!$D$46+Bedrijfsgegevens!$G$46)*100</f>
        <v>#DIV/0!</v>
      </c>
      <c r="G47" s="11" t="e">
        <f t="shared" si="3"/>
        <v>#DIV/0!</v>
      </c>
      <c r="H47" s="25"/>
      <c r="I47" s="25"/>
    </row>
    <row r="48" spans="2:9" ht="12" customHeight="1">
      <c r="B48" s="11"/>
      <c r="C48" s="11"/>
      <c r="D48" s="12" t="s">
        <v>263</v>
      </c>
      <c r="E48" s="167" t="e">
        <f>'niet toeger.kosten'!Q32+'niet toeger.kosten'!K33</f>
        <v>#VALUE!</v>
      </c>
      <c r="F48" s="321" t="e">
        <f>E48/(Bedrijfsgegevens!$D$46+Bedrijfsgegevens!$G$46)*100</f>
        <v>#VALUE!</v>
      </c>
      <c r="G48" s="11" t="e">
        <f t="shared" si="3"/>
        <v>#VALUE!</v>
      </c>
      <c r="H48" s="25"/>
      <c r="I48" s="25"/>
    </row>
    <row r="49" spans="2:9" ht="12" customHeight="1">
      <c r="B49" s="11"/>
      <c r="C49" s="11"/>
      <c r="D49" s="12" t="s">
        <v>264</v>
      </c>
      <c r="E49" s="167">
        <f>'niet toeger.kosten'!K34+'niet toeger.kosten'!K35</f>
        <v>0</v>
      </c>
      <c r="F49" s="321" t="e">
        <f>E49/(Bedrijfsgegevens!$D$46+Bedrijfsgegevens!$G$46)*100</f>
        <v>#DIV/0!</v>
      </c>
      <c r="G49" s="11" t="e">
        <f t="shared" si="3"/>
        <v>#DIV/0!</v>
      </c>
      <c r="H49" s="25"/>
      <c r="I49" s="25"/>
    </row>
    <row r="50" spans="2:9" ht="12" customHeight="1">
      <c r="B50" s="11"/>
      <c r="C50" s="11"/>
      <c r="D50" s="12" t="s">
        <v>265</v>
      </c>
      <c r="E50" s="167">
        <f>'niet toeger.kosten'!K40</f>
        <v>0</v>
      </c>
      <c r="F50" s="321" t="e">
        <f>E50/(Bedrijfsgegevens!$D$46+Bedrijfsgegevens!$G$46)*100</f>
        <v>#DIV/0!</v>
      </c>
      <c r="G50" s="11" t="e">
        <f t="shared" si="3"/>
        <v>#DIV/0!</v>
      </c>
      <c r="H50" s="25"/>
      <c r="I50" s="25"/>
    </row>
    <row r="51" spans="2:9" ht="12" customHeight="1">
      <c r="B51" s="11"/>
      <c r="C51" s="11"/>
      <c r="D51" s="12" t="s">
        <v>266</v>
      </c>
      <c r="E51" s="170">
        <f>'niet toeger.kosten'!K42</f>
        <v>0</v>
      </c>
      <c r="F51" s="332" t="e">
        <f>E51/(Bedrijfsgegevens!$D$46+Bedrijfsgegevens!$G$46)*100</f>
        <v>#DIV/0!</v>
      </c>
      <c r="G51" s="171" t="e">
        <f t="shared" si="3"/>
        <v>#DIV/0!</v>
      </c>
      <c r="H51" s="331"/>
      <c r="I51" s="331"/>
    </row>
    <row r="52" spans="2:9" ht="12" customHeight="1">
      <c r="B52" s="11"/>
      <c r="C52" s="11"/>
      <c r="D52" s="12" t="s">
        <v>397</v>
      </c>
      <c r="E52" s="170">
        <f>'besp-liquid'!E22+'besp-liquid'!I11+'besp-liquid'!J11</f>
        <v>0</v>
      </c>
      <c r="F52" s="332" t="e">
        <f>E52/(Bedrijfsgegevens!$D$46+Bedrijfsgegevens!$G$46)*100</f>
        <v>#DIV/0!</v>
      </c>
      <c r="G52" s="171" t="e">
        <f t="shared" si="3"/>
        <v>#DIV/0!</v>
      </c>
      <c r="H52" s="331"/>
      <c r="I52" s="331"/>
    </row>
    <row r="53" spans="2:9" ht="12" customHeight="1">
      <c r="B53" s="11"/>
      <c r="C53" s="11"/>
      <c r="D53" s="12" t="s">
        <v>401</v>
      </c>
      <c r="E53" s="170" t="e">
        <f>'besp-liquid'!F37-'besp-liquid'!F31</f>
        <v>#DIV/0!</v>
      </c>
      <c r="F53" s="332" t="e">
        <f>E53/(Bedrijfsgegevens!$D$46+Bedrijfsgegevens!$G$46)*100</f>
        <v>#DIV/0!</v>
      </c>
      <c r="G53" s="171" t="e">
        <f t="shared" si="3"/>
        <v>#DIV/0!</v>
      </c>
      <c r="H53" s="331"/>
      <c r="I53" s="331"/>
    </row>
    <row r="54" spans="2:9" ht="12" customHeight="1">
      <c r="B54" s="11"/>
      <c r="C54" s="11"/>
      <c r="D54" s="12" t="s">
        <v>396</v>
      </c>
      <c r="E54" s="327" t="e">
        <f>'besp-liquid'!F47</f>
        <v>#VALUE!</v>
      </c>
      <c r="F54" s="324" t="e">
        <f>E54/(Bedrijfsgegevens!$D$46+Bedrijfsgegevens!$G$46)*100</f>
        <v>#VALUE!</v>
      </c>
      <c r="G54" s="169" t="e">
        <f t="shared" si="3"/>
        <v>#VALUE!</v>
      </c>
      <c r="H54" s="331"/>
      <c r="I54" s="331"/>
    </row>
    <row r="55" spans="2:9" ht="12" customHeight="1">
      <c r="B55" s="330" t="s">
        <v>400</v>
      </c>
      <c r="C55" s="330"/>
      <c r="E55" s="167" t="e">
        <f>SUM(E42:E54)</f>
        <v>#VALUE!</v>
      </c>
      <c r="F55" s="321" t="e">
        <f>SUM(F42:F54)</f>
        <v>#DIV/0!</v>
      </c>
      <c r="G55" s="321" t="e">
        <f>SUM(G42:G54)</f>
        <v>#DIV/0!</v>
      </c>
      <c r="H55" s="167"/>
      <c r="I55" s="167"/>
    </row>
    <row r="56" spans="2:9" ht="17.25" customHeight="1">
      <c r="B56" s="318" t="s">
        <v>287</v>
      </c>
      <c r="C56" s="318"/>
      <c r="E56" s="167" t="e">
        <f>E9-E55</f>
        <v>#DIV/0!</v>
      </c>
      <c r="F56" s="321" t="e">
        <f>F9-F55</f>
        <v>#DIV/0!</v>
      </c>
      <c r="G56" s="321" t="e">
        <f>G9-G55</f>
        <v>#DIV/0!</v>
      </c>
      <c r="H56" s="167"/>
      <c r="I56" s="167"/>
    </row>
    <row r="57" spans="4:9" ht="19.5" customHeight="1">
      <c r="D57" s="8" t="s">
        <v>289</v>
      </c>
      <c r="E57" s="167">
        <f>E7+E8</f>
        <v>0</v>
      </c>
      <c r="F57" s="321" t="e">
        <f>F7+F8</f>
        <v>#DIV/0!</v>
      </c>
      <c r="G57" s="321" t="e">
        <f>G7+G8</f>
        <v>#DIV/0!</v>
      </c>
      <c r="H57" s="167"/>
      <c r="I57" s="167"/>
    </row>
    <row r="58" spans="2:9" ht="12" customHeight="1">
      <c r="B58" s="318" t="s">
        <v>277</v>
      </c>
      <c r="C58" s="318"/>
      <c r="E58" s="167" t="e">
        <f>E55-E57</f>
        <v>#VALUE!</v>
      </c>
      <c r="F58" s="321" t="e">
        <f>F55-F57</f>
        <v>#DIV/0!</v>
      </c>
      <c r="G58" s="321" t="e">
        <f>G55-G57</f>
        <v>#DIV/0!</v>
      </c>
      <c r="H58" s="167"/>
      <c r="I58" s="167"/>
    </row>
    <row r="59" spans="2:9" ht="10.5">
      <c r="B59" s="27"/>
      <c r="C59" s="27"/>
      <c r="D59" s="27"/>
      <c r="E59" s="27"/>
      <c r="F59" s="27"/>
      <c r="G59" s="27"/>
      <c r="H59" s="27"/>
      <c r="I59" s="27"/>
    </row>
    <row r="60" spans="2:9" ht="10.5">
      <c r="B60" s="27"/>
      <c r="C60" s="27"/>
      <c r="D60" s="27"/>
      <c r="E60" s="27"/>
      <c r="F60" s="27"/>
      <c r="G60" s="27"/>
      <c r="H60" s="27"/>
      <c r="I60" s="27"/>
    </row>
    <row r="61" spans="2:9" ht="10.5">
      <c r="B61" s="27"/>
      <c r="C61" s="27"/>
      <c r="D61" s="27"/>
      <c r="E61" s="27"/>
      <c r="F61" s="27"/>
      <c r="G61" s="27"/>
      <c r="H61" s="27"/>
      <c r="I61" s="27"/>
    </row>
    <row r="62" spans="2:9" ht="10.5">
      <c r="B62" s="27"/>
      <c r="C62" s="27"/>
      <c r="D62" s="27"/>
      <c r="E62" s="27"/>
      <c r="F62" s="27"/>
      <c r="G62" s="27"/>
      <c r="H62" s="27"/>
      <c r="I62" s="27"/>
    </row>
    <row r="63" spans="2:9" ht="10.5">
      <c r="B63" s="27"/>
      <c r="C63" s="27"/>
      <c r="D63" s="27"/>
      <c r="E63" s="27"/>
      <c r="F63" s="27"/>
      <c r="G63" s="27"/>
      <c r="H63" s="27"/>
      <c r="I63" s="27"/>
    </row>
    <row r="64" spans="2:9" ht="10.5">
      <c r="B64" s="27"/>
      <c r="C64" s="27"/>
      <c r="D64" s="27"/>
      <c r="E64" s="27"/>
      <c r="F64" s="27"/>
      <c r="G64" s="27"/>
      <c r="H64" s="27"/>
      <c r="I64" s="27"/>
    </row>
    <row r="65" spans="2:9" ht="10.5">
      <c r="B65" s="27"/>
      <c r="C65" s="27"/>
      <c r="D65" s="27"/>
      <c r="E65" s="27"/>
      <c r="F65" s="27"/>
      <c r="G65" s="27"/>
      <c r="H65" s="27"/>
      <c r="I65" s="27"/>
    </row>
    <row r="66" spans="2:9" ht="10.5">
      <c r="B66" s="27"/>
      <c r="C66" s="27"/>
      <c r="D66" s="27"/>
      <c r="E66" s="27"/>
      <c r="F66" s="27"/>
      <c r="G66" s="27"/>
      <c r="H66" s="27"/>
      <c r="I66" s="27"/>
    </row>
    <row r="67" spans="2:9" ht="10.5">
      <c r="B67" s="27"/>
      <c r="C67" s="27"/>
      <c r="D67" s="27"/>
      <c r="E67" s="27"/>
      <c r="F67" s="27"/>
      <c r="G67" s="27"/>
      <c r="H67" s="27"/>
      <c r="I67" s="27"/>
    </row>
    <row r="68" spans="2:9" ht="10.5">
      <c r="B68" s="27"/>
      <c r="C68" s="27"/>
      <c r="D68" s="27"/>
      <c r="E68" s="27"/>
      <c r="F68" s="27"/>
      <c r="G68" s="27"/>
      <c r="H68" s="27"/>
      <c r="I68" s="27"/>
    </row>
    <row r="69" spans="2:9" ht="10.5">
      <c r="B69" s="27"/>
      <c r="C69" s="27"/>
      <c r="D69" s="27"/>
      <c r="E69" s="27"/>
      <c r="F69" s="27"/>
      <c r="G69" s="27"/>
      <c r="H69" s="27"/>
      <c r="I69" s="27"/>
    </row>
    <row r="70" spans="2:9" ht="10.5">
      <c r="B70" s="27"/>
      <c r="C70" s="27"/>
      <c r="D70" s="27"/>
      <c r="E70" s="27"/>
      <c r="F70" s="27"/>
      <c r="G70" s="27"/>
      <c r="H70" s="27"/>
      <c r="I70" s="27"/>
    </row>
    <row r="71" spans="2:9" ht="10.5">
      <c r="B71" s="27"/>
      <c r="C71" s="27"/>
      <c r="D71" s="27"/>
      <c r="E71" s="27"/>
      <c r="F71" s="27"/>
      <c r="G71" s="27"/>
      <c r="H71" s="27"/>
      <c r="I71" s="27"/>
    </row>
    <row r="72" spans="2:9" ht="10.5">
      <c r="B72" s="27"/>
      <c r="C72" s="27"/>
      <c r="D72" s="27"/>
      <c r="E72" s="27"/>
      <c r="F72" s="27"/>
      <c r="G72" s="27"/>
      <c r="H72" s="27"/>
      <c r="I72" s="27"/>
    </row>
    <row r="73" spans="2:9" ht="10.5">
      <c r="B73" s="27"/>
      <c r="C73" s="27"/>
      <c r="D73" s="27"/>
      <c r="E73" s="27"/>
      <c r="F73" s="27"/>
      <c r="G73" s="27"/>
      <c r="H73" s="27"/>
      <c r="I73" s="27"/>
    </row>
    <row r="74" spans="2:9" ht="10.5">
      <c r="B74" s="27"/>
      <c r="C74" s="27"/>
      <c r="D74" s="27"/>
      <c r="E74" s="27"/>
      <c r="F74" s="27"/>
      <c r="G74" s="27"/>
      <c r="H74" s="27"/>
      <c r="I74" s="27"/>
    </row>
    <row r="75" spans="2:9" ht="10.5">
      <c r="B75" s="27"/>
      <c r="C75" s="27"/>
      <c r="D75" s="27"/>
      <c r="E75" s="27"/>
      <c r="F75" s="27"/>
      <c r="G75" s="27"/>
      <c r="H75" s="27"/>
      <c r="I75" s="27"/>
    </row>
    <row r="76" spans="2:9" ht="10.5">
      <c r="B76" s="27"/>
      <c r="C76" s="27"/>
      <c r="D76" s="27"/>
      <c r="E76" s="27"/>
      <c r="F76" s="27"/>
      <c r="G76" s="27"/>
      <c r="H76" s="27"/>
      <c r="I76" s="27"/>
    </row>
    <row r="77" spans="2:9" ht="10.5">
      <c r="B77" s="27"/>
      <c r="C77" s="27"/>
      <c r="D77" s="27"/>
      <c r="E77" s="27"/>
      <c r="F77" s="27"/>
      <c r="G77" s="27"/>
      <c r="H77" s="27"/>
      <c r="I77" s="27"/>
    </row>
    <row r="78" spans="2:9" ht="10.5">
      <c r="B78" s="27"/>
      <c r="C78" s="27"/>
      <c r="D78" s="27"/>
      <c r="E78" s="27"/>
      <c r="F78" s="27"/>
      <c r="G78" s="27"/>
      <c r="H78" s="27"/>
      <c r="I78" s="27"/>
    </row>
    <row r="79" spans="2:9" ht="10.5">
      <c r="B79" s="27"/>
      <c r="C79" s="27"/>
      <c r="D79" s="27"/>
      <c r="E79" s="27"/>
      <c r="F79" s="27"/>
      <c r="G79" s="27"/>
      <c r="H79" s="27"/>
      <c r="I79" s="27"/>
    </row>
    <row r="80" spans="2:9" ht="10.5">
      <c r="B80" s="27"/>
      <c r="C80" s="27"/>
      <c r="D80" s="27"/>
      <c r="E80" s="27"/>
      <c r="F80" s="27"/>
      <c r="G80" s="27"/>
      <c r="H80" s="27"/>
      <c r="I80" s="27"/>
    </row>
    <row r="81" spans="2:9" ht="10.5">
      <c r="B81" s="27"/>
      <c r="C81" s="27"/>
      <c r="D81" s="27"/>
      <c r="E81" s="27"/>
      <c r="F81" s="27"/>
      <c r="G81" s="27"/>
      <c r="H81" s="27"/>
      <c r="I81" s="27"/>
    </row>
    <row r="82" spans="2:9" ht="10.5">
      <c r="B82" s="27"/>
      <c r="C82" s="27"/>
      <c r="D82" s="27"/>
      <c r="E82" s="27"/>
      <c r="F82" s="27"/>
      <c r="G82" s="27"/>
      <c r="H82" s="27"/>
      <c r="I82" s="27"/>
    </row>
    <row r="83" spans="2:9" ht="10.5">
      <c r="B83" s="27"/>
      <c r="C83" s="27"/>
      <c r="D83" s="27"/>
      <c r="E83" s="27"/>
      <c r="F83" s="27"/>
      <c r="G83" s="27"/>
      <c r="H83" s="27"/>
      <c r="I83" s="27"/>
    </row>
    <row r="84" spans="2:9" ht="10.5">
      <c r="B84" s="27"/>
      <c r="C84" s="27"/>
      <c r="D84" s="27"/>
      <c r="E84" s="27"/>
      <c r="F84" s="27"/>
      <c r="G84" s="27"/>
      <c r="H84" s="27"/>
      <c r="I84" s="27"/>
    </row>
    <row r="85" spans="2:9" ht="10.5">
      <c r="B85" s="27"/>
      <c r="C85" s="27"/>
      <c r="D85" s="27"/>
      <c r="E85" s="27"/>
      <c r="F85" s="27"/>
      <c r="G85" s="27"/>
      <c r="H85" s="27"/>
      <c r="I85" s="27"/>
    </row>
    <row r="86" spans="2:9" ht="10.5">
      <c r="B86" s="27"/>
      <c r="C86" s="27"/>
      <c r="D86" s="27"/>
      <c r="E86" s="27"/>
      <c r="F86" s="27"/>
      <c r="G86" s="27"/>
      <c r="H86" s="27"/>
      <c r="I86" s="27"/>
    </row>
    <row r="87" spans="2:9" ht="10.5">
      <c r="B87" s="27"/>
      <c r="C87" s="27"/>
      <c r="D87" s="27"/>
      <c r="E87" s="27"/>
      <c r="F87" s="27"/>
      <c r="G87" s="27"/>
      <c r="H87" s="27"/>
      <c r="I87" s="27"/>
    </row>
  </sheetData>
  <sheetProtection password="CCB6" sheet="1" objects="1" scenarios="1"/>
  <printOptions/>
  <pageMargins left="0.75" right="0.71" top="0.45" bottom="0.35" header="0.45" footer="0.36"/>
  <pageSetup firstPageNumber="1" useFirstPageNumber="1" horizontalDpi="300" verticalDpi="300" orientation="portrait" paperSize="9" r:id="rId3"/>
  <headerFooter alignWithMargins="0">
    <oddFooter>&amp;C&amp;A&amp;RPagina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1" sqref="A1"/>
    </sheetView>
  </sheetViews>
  <sheetFormatPr defaultColWidth="27.8515625" defaultRowHeight="12.75"/>
  <cols>
    <col min="1" max="1" width="27.8515625" style="554" customWidth="1"/>
    <col min="2" max="2" width="13.7109375" style="554" customWidth="1"/>
    <col min="3" max="3" width="11.57421875" style="554" customWidth="1"/>
    <col min="4" max="4" width="16.421875" style="554" customWidth="1"/>
    <col min="5" max="5" width="15.28125" style="554" bestFit="1" customWidth="1"/>
    <col min="6" max="7" width="13.28125" style="554" customWidth="1"/>
    <col min="8" max="255" width="9.140625" style="554" customWidth="1"/>
    <col min="256" max="16384" width="27.8515625" style="554" customWidth="1"/>
  </cols>
  <sheetData>
    <row r="1" ht="12.75">
      <c r="A1" s="553" t="s">
        <v>583</v>
      </c>
    </row>
    <row r="2" ht="12.75">
      <c r="A2" s="555" t="s">
        <v>584</v>
      </c>
    </row>
    <row r="3" ht="13.5" thickBot="1"/>
    <row r="4" spans="1:7" ht="12.75">
      <c r="A4" s="556" t="s">
        <v>168</v>
      </c>
      <c r="B4" s="557" t="str">
        <f>Bedrijfsgegevens!D2</f>
        <v>Jaar</v>
      </c>
      <c r="C4" s="558"/>
      <c r="D4" s="559"/>
      <c r="E4" s="560"/>
      <c r="F4" s="561" t="s">
        <v>585</v>
      </c>
      <c r="G4" s="560"/>
    </row>
    <row r="5" spans="1:7" ht="12.75">
      <c r="A5" s="562" t="s">
        <v>336</v>
      </c>
      <c r="B5" s="563">
        <f ca="1">NOW()</f>
        <v>41452.487688657406</v>
      </c>
      <c r="C5" s="564"/>
      <c r="D5" s="565"/>
      <c r="E5" s="560"/>
      <c r="F5" s="560"/>
      <c r="G5" s="560"/>
    </row>
    <row r="6" spans="1:7" ht="13.5" thickBot="1">
      <c r="A6" s="566" t="s">
        <v>586</v>
      </c>
      <c r="B6" s="567">
        <f>Bedrijfsgegevens!I2</f>
        <v>0</v>
      </c>
      <c r="C6" s="568"/>
      <c r="D6" s="569"/>
      <c r="E6" s="560"/>
      <c r="F6" s="560"/>
      <c r="G6" s="560"/>
    </row>
    <row r="7" spans="1:7" ht="13.5" thickBot="1">
      <c r="A7" s="570"/>
      <c r="B7" s="560"/>
      <c r="C7" s="560"/>
      <c r="D7" s="560"/>
      <c r="E7" s="560"/>
      <c r="F7" s="560"/>
      <c r="G7" s="560"/>
    </row>
    <row r="8" spans="1:7" ht="13.5" thickBot="1">
      <c r="A8" s="571" t="s">
        <v>587</v>
      </c>
      <c r="B8" s="572" t="s">
        <v>588</v>
      </c>
      <c r="C8" s="572" t="s">
        <v>589</v>
      </c>
      <c r="D8" s="573" t="s">
        <v>590</v>
      </c>
      <c r="E8" s="560"/>
      <c r="F8" s="570"/>
      <c r="G8" s="560"/>
    </row>
    <row r="9" spans="1:7" ht="12.75">
      <c r="A9" s="574" t="s">
        <v>591</v>
      </c>
      <c r="B9" s="575">
        <f>'besp-liquid'!F7</f>
        <v>0</v>
      </c>
      <c r="C9" s="576">
        <f>'besp-liquid'!G7/100</f>
        <v>0</v>
      </c>
      <c r="D9" s="577">
        <f>'besp-liquid'!I7+'besp-liquid'!J7</f>
        <v>0</v>
      </c>
      <c r="E9" s="578" t="s">
        <v>592</v>
      </c>
      <c r="F9" s="579">
        <f>Bedrijfsgegevens!E41+Bedrijfsgegevens!E42</f>
        <v>0</v>
      </c>
      <c r="G9" s="580"/>
    </row>
    <row r="10" spans="1:7" ht="12.75">
      <c r="A10" s="574" t="s">
        <v>593</v>
      </c>
      <c r="B10" s="575">
        <f>'besp-liquid'!F8</f>
        <v>0</v>
      </c>
      <c r="C10" s="576">
        <f>'besp-liquid'!G8/100</f>
        <v>0</v>
      </c>
      <c r="D10" s="577">
        <f>'besp-liquid'!I8+'besp-liquid'!J8</f>
        <v>0</v>
      </c>
      <c r="E10" s="581" t="s">
        <v>594</v>
      </c>
      <c r="F10" s="582">
        <f>Bedrijfsgegevens!E43</f>
        <v>0</v>
      </c>
      <c r="G10" s="580"/>
    </row>
    <row r="11" spans="1:7" ht="13.5" thickBot="1">
      <c r="A11" s="574" t="s">
        <v>595</v>
      </c>
      <c r="B11" s="575">
        <f>'besp-liquid'!F9</f>
        <v>0</v>
      </c>
      <c r="C11" s="576">
        <f>'besp-liquid'!G9/100</f>
        <v>0</v>
      </c>
      <c r="D11" s="577">
        <f>'besp-liquid'!I9+'besp-liquid'!J9</f>
        <v>0</v>
      </c>
      <c r="E11" s="581" t="s">
        <v>596</v>
      </c>
      <c r="F11" s="582">
        <f>Bedrijfsgegevens!E46</f>
        <v>0</v>
      </c>
      <c r="G11" s="583"/>
    </row>
    <row r="12" spans="1:7" ht="12.75">
      <c r="A12" s="574" t="s">
        <v>597</v>
      </c>
      <c r="B12" s="575">
        <f>'besp-liquid'!F10</f>
        <v>0</v>
      </c>
      <c r="C12" s="576">
        <f>'besp-liquid'!G10/100</f>
        <v>0</v>
      </c>
      <c r="D12" s="577">
        <f>'besp-liquid'!I10+'besp-liquid'!J10</f>
        <v>0</v>
      </c>
      <c r="E12" s="584"/>
      <c r="F12" s="585" t="s">
        <v>598</v>
      </c>
      <c r="G12" s="586" t="s">
        <v>599</v>
      </c>
    </row>
    <row r="13" spans="1:7" ht="12.75">
      <c r="A13" s="574" t="s">
        <v>600</v>
      </c>
      <c r="B13" s="575">
        <v>0</v>
      </c>
      <c r="C13" s="576">
        <v>0</v>
      </c>
      <c r="D13" s="577">
        <v>0</v>
      </c>
      <c r="E13" s="581" t="s">
        <v>601</v>
      </c>
      <c r="F13" s="587">
        <f>F9/(1+(F11-F10)*0.09)</f>
        <v>0</v>
      </c>
      <c r="G13" s="588">
        <f>F9/(1+(F11-F10)*0.18)</f>
        <v>0</v>
      </c>
    </row>
    <row r="14" spans="1:7" ht="13.5" thickBot="1">
      <c r="A14" s="574" t="s">
        <v>602</v>
      </c>
      <c r="B14" s="575">
        <v>0</v>
      </c>
      <c r="C14" s="576">
        <v>0</v>
      </c>
      <c r="D14" s="577">
        <v>0</v>
      </c>
      <c r="E14" s="589" t="s">
        <v>603</v>
      </c>
      <c r="F14" s="590"/>
      <c r="G14" s="591"/>
    </row>
    <row r="15" spans="1:7" ht="12.75">
      <c r="A15" s="574" t="s">
        <v>604</v>
      </c>
      <c r="B15" s="575">
        <v>0</v>
      </c>
      <c r="C15" s="576">
        <v>0</v>
      </c>
      <c r="D15" s="592">
        <v>0</v>
      </c>
      <c r="E15" s="570"/>
      <c r="F15" s="560"/>
      <c r="G15" s="570"/>
    </row>
    <row r="16" spans="1:7" ht="12.75">
      <c r="A16" s="574" t="s">
        <v>605</v>
      </c>
      <c r="B16" s="575">
        <v>0</v>
      </c>
      <c r="C16" s="576">
        <v>0</v>
      </c>
      <c r="D16" s="592">
        <v>0</v>
      </c>
      <c r="E16" s="570"/>
      <c r="F16" s="560"/>
      <c r="G16" s="570"/>
    </row>
    <row r="17" spans="1:4" ht="12.75">
      <c r="A17" s="574" t="s">
        <v>606</v>
      </c>
      <c r="B17" s="575">
        <v>0</v>
      </c>
      <c r="C17" s="576">
        <v>0</v>
      </c>
      <c r="D17" s="592">
        <v>0</v>
      </c>
    </row>
    <row r="18" spans="1:4" ht="12.75">
      <c r="A18" s="574" t="s">
        <v>607</v>
      </c>
      <c r="B18" s="575">
        <v>0</v>
      </c>
      <c r="C18" s="576">
        <v>0</v>
      </c>
      <c r="D18" s="593">
        <v>0</v>
      </c>
    </row>
    <row r="19" spans="1:4" ht="13.5" thickBot="1">
      <c r="A19" s="594" t="s">
        <v>139</v>
      </c>
      <c r="B19" s="595">
        <f>SUM(B9:B18)</f>
        <v>0</v>
      </c>
      <c r="D19" s="595">
        <f>SUM(D9:D18)</f>
        <v>0</v>
      </c>
    </row>
    <row r="20" spans="1:4" ht="13.5" thickBot="1">
      <c r="A20" s="596"/>
      <c r="B20" s="597"/>
      <c r="C20" s="597"/>
      <c r="D20" s="598"/>
    </row>
    <row r="21" spans="1:7" ht="12.75">
      <c r="A21" s="571" t="s">
        <v>587</v>
      </c>
      <c r="B21" s="572" t="s">
        <v>588</v>
      </c>
      <c r="C21" s="572" t="s">
        <v>589</v>
      </c>
      <c r="D21" s="573" t="s">
        <v>608</v>
      </c>
      <c r="E21" s="560"/>
      <c r="F21" s="570"/>
      <c r="G21" s="560"/>
    </row>
    <row r="22" spans="1:4" ht="13.5" thickBot="1">
      <c r="A22" s="594" t="s">
        <v>609</v>
      </c>
      <c r="B22" s="599">
        <f>'besp-liquid'!E16</f>
        <v>0</v>
      </c>
      <c r="C22" s="600">
        <f>'besp-liquid'!I16/100</f>
        <v>0</v>
      </c>
      <c r="D22" s="601">
        <v>0</v>
      </c>
    </row>
    <row r="23" spans="1:3" ht="13.5" thickBot="1">
      <c r="A23" s="602"/>
      <c r="B23" s="602"/>
      <c r="C23" s="602"/>
    </row>
    <row r="24" spans="1:3" ht="13.5" thickBot="1">
      <c r="A24" s="603" t="s">
        <v>610</v>
      </c>
      <c r="B24" s="604">
        <f>balans!I12</f>
        <v>0</v>
      </c>
      <c r="C24" s="602"/>
    </row>
    <row r="26" spans="1:2" ht="13.5" thickBot="1">
      <c r="A26" s="605" t="s">
        <v>611</v>
      </c>
      <c r="B26" s="606"/>
    </row>
    <row r="27" spans="1:2" ht="14.25" thickBot="1">
      <c r="A27" s="607"/>
      <c r="B27" s="608" t="s">
        <v>139</v>
      </c>
    </row>
    <row r="28" spans="1:2" ht="12.75">
      <c r="A28" s="609" t="s">
        <v>612</v>
      </c>
      <c r="B28" s="610">
        <f>Bedrijfsgegevens!E45</f>
        <v>0</v>
      </c>
    </row>
    <row r="29" spans="1:2" ht="12.75">
      <c r="A29" s="611" t="s">
        <v>613</v>
      </c>
      <c r="B29" s="612">
        <f>'saldo geit'!I6</f>
        <v>0</v>
      </c>
    </row>
    <row r="30" spans="1:4" ht="12.75">
      <c r="A30" s="613" t="s">
        <v>614</v>
      </c>
      <c r="B30" s="614" t="e">
        <f>'saldo geit'!L6-B49</f>
        <v>#DIV/0!</v>
      </c>
      <c r="C30" s="615" t="s">
        <v>615</v>
      </c>
      <c r="D30" s="554" t="s">
        <v>616</v>
      </c>
    </row>
    <row r="31" spans="1:4" ht="12.75">
      <c r="A31" s="613" t="s">
        <v>617</v>
      </c>
      <c r="B31" s="616"/>
      <c r="D31" s="554" t="s">
        <v>618</v>
      </c>
    </row>
    <row r="32" spans="1:2" ht="12.75">
      <c r="A32" s="613" t="s">
        <v>619</v>
      </c>
      <c r="B32" s="617">
        <f>SUM('saldo geit'!L9:L14)</f>
        <v>0</v>
      </c>
    </row>
    <row r="33" spans="1:2" ht="12.75">
      <c r="A33" s="613" t="s">
        <v>620</v>
      </c>
      <c r="B33" s="617">
        <f>'saldo geit'!L7</f>
        <v>0</v>
      </c>
    </row>
    <row r="34" spans="1:7" ht="12.75">
      <c r="A34" s="618" t="s">
        <v>621</v>
      </c>
      <c r="B34" s="617">
        <f>'besp-liquid'!E29+'besp-liquid'!E30</f>
        <v>0</v>
      </c>
      <c r="C34" s="615" t="s">
        <v>615</v>
      </c>
      <c r="D34" s="635" t="s">
        <v>622</v>
      </c>
      <c r="E34" s="635"/>
      <c r="F34" s="635"/>
      <c r="G34" s="635"/>
    </row>
    <row r="35" spans="1:7" ht="13.5" thickBot="1">
      <c r="A35" s="618" t="s">
        <v>623</v>
      </c>
      <c r="B35" s="619">
        <f>'saldo geit'!L18+'saldo geit'!L19</f>
        <v>0</v>
      </c>
      <c r="D35" s="635"/>
      <c r="E35" s="635"/>
      <c r="F35" s="635"/>
      <c r="G35" s="635"/>
    </row>
    <row r="36" spans="1:7" ht="13.5" thickBot="1">
      <c r="A36" s="620" t="s">
        <v>625</v>
      </c>
      <c r="B36" s="621" t="e">
        <f>SUM(B30:B35)</f>
        <v>#DIV/0!</v>
      </c>
      <c r="D36" s="635" t="s">
        <v>624</v>
      </c>
      <c r="E36" s="635"/>
      <c r="F36" s="635"/>
      <c r="G36" s="635"/>
    </row>
    <row r="37" spans="1:7" ht="12.75">
      <c r="A37" s="624" t="s">
        <v>55</v>
      </c>
      <c r="B37" s="625">
        <f>kostprijs!E10</f>
        <v>0</v>
      </c>
      <c r="D37" s="635"/>
      <c r="E37" s="635"/>
      <c r="F37" s="635"/>
      <c r="G37" s="635"/>
    </row>
    <row r="38" spans="1:2" ht="12.75">
      <c r="A38" s="613" t="s">
        <v>626</v>
      </c>
      <c r="B38" s="626">
        <f>kostprijs!E11+kostprijs!E12+kostprijs!E13</f>
        <v>0</v>
      </c>
    </row>
    <row r="39" spans="1:2" ht="12.75">
      <c r="A39" s="613" t="s">
        <v>627</v>
      </c>
      <c r="B39" s="626">
        <f>SUM('saldo geit'!L43:L57)-'saldo geit'!L49-'saldo geit'!L50-'saldo geit'!L51-'saldo geit'!L52</f>
        <v>0</v>
      </c>
    </row>
    <row r="40" spans="1:2" ht="12.75">
      <c r="A40" s="613" t="s">
        <v>628</v>
      </c>
      <c r="B40" s="626">
        <f>kostprijs!E20+kostprijs!E21</f>
        <v>0</v>
      </c>
    </row>
    <row r="41" spans="1:6" ht="12.75">
      <c r="A41" s="613" t="s">
        <v>629</v>
      </c>
      <c r="B41" s="626">
        <f>kostprijs!E49</f>
        <v>0</v>
      </c>
      <c r="D41" s="623"/>
      <c r="E41" s="622"/>
      <c r="F41" s="623"/>
    </row>
    <row r="42" spans="1:6" ht="12.75">
      <c r="A42" s="613" t="s">
        <v>630</v>
      </c>
      <c r="B42" s="626">
        <f>kostprijs!E45</f>
        <v>0</v>
      </c>
      <c r="F42" s="622"/>
    </row>
    <row r="43" spans="1:2" ht="12.75">
      <c r="A43" s="613" t="s">
        <v>631</v>
      </c>
      <c r="B43" s="626">
        <f>'saldo geit'!L51+'saldo geit'!L52</f>
        <v>0</v>
      </c>
    </row>
    <row r="44" spans="1:2" ht="12.75">
      <c r="A44" s="613" t="s">
        <v>632</v>
      </c>
      <c r="B44" s="626">
        <f>kostprijs!E47</f>
        <v>0</v>
      </c>
    </row>
    <row r="45" spans="1:2" ht="12.75">
      <c r="A45" s="613" t="s">
        <v>633</v>
      </c>
      <c r="B45" s="626" t="e">
        <f>kostprijs!E48</f>
        <v>#VALUE!</v>
      </c>
    </row>
    <row r="46" spans="1:7" ht="12.75">
      <c r="A46" s="613" t="s">
        <v>634</v>
      </c>
      <c r="B46" s="626"/>
      <c r="D46" s="635" t="s">
        <v>657</v>
      </c>
      <c r="E46" s="635" t="s">
        <v>635</v>
      </c>
      <c r="F46" s="635"/>
      <c r="G46" s="635"/>
    </row>
    <row r="47" spans="1:7" ht="12.75">
      <c r="A47" s="613" t="s">
        <v>636</v>
      </c>
      <c r="B47" s="626"/>
      <c r="D47" s="635"/>
      <c r="E47" s="635"/>
      <c r="F47" s="635"/>
      <c r="G47" s="635"/>
    </row>
    <row r="48" spans="1:7" ht="12.75">
      <c r="A48" s="613" t="s">
        <v>638</v>
      </c>
      <c r="B48" s="626">
        <f>kostprijs!E51</f>
        <v>0</v>
      </c>
      <c r="D48" s="635" t="s">
        <v>656</v>
      </c>
      <c r="E48" s="635" t="s">
        <v>637</v>
      </c>
      <c r="F48" s="635"/>
      <c r="G48" s="635"/>
    </row>
    <row r="49" spans="1:7" ht="12.75">
      <c r="A49" s="613" t="s">
        <v>639</v>
      </c>
      <c r="B49" s="626"/>
      <c r="D49" s="635"/>
      <c r="E49" s="635"/>
      <c r="F49" s="635"/>
      <c r="G49" s="635"/>
    </row>
    <row r="50" spans="1:2" ht="12.75">
      <c r="A50" s="613" t="s">
        <v>640</v>
      </c>
      <c r="B50" s="626">
        <f>kostprijs!E50</f>
        <v>0</v>
      </c>
    </row>
    <row r="51" spans="1:2" ht="12.75">
      <c r="A51" s="613" t="s">
        <v>641</v>
      </c>
      <c r="B51" s="626">
        <f>SUM('niet toeger.kosten'!K14:K16)+'niet toeger.kosten'!K22</f>
        <v>0</v>
      </c>
    </row>
    <row r="52" spans="1:2" ht="12.75">
      <c r="A52" s="613" t="s">
        <v>642</v>
      </c>
      <c r="B52" s="626">
        <f>'besp-liquid'!H11+'besp-liquid'!G16+'besp-liquid'!J16</f>
        <v>0</v>
      </c>
    </row>
    <row r="53" spans="1:2" ht="12.75">
      <c r="A53" s="613" t="s">
        <v>643</v>
      </c>
      <c r="B53" s="626">
        <f>'besp-liquid'!I11+'besp-liquid'!J11</f>
        <v>0</v>
      </c>
    </row>
    <row r="54" spans="1:2" ht="12.75">
      <c r="A54" s="613" t="s">
        <v>644</v>
      </c>
      <c r="B54" s="626" t="e">
        <f>'besp-liquid'!F37</f>
        <v>#DIV/0!</v>
      </c>
    </row>
    <row r="55" spans="1:7" ht="13.5" thickBot="1">
      <c r="A55" s="618" t="s">
        <v>645</v>
      </c>
      <c r="B55" s="627" t="e">
        <f>'besp-liquid'!E43+'besp-liquid'!E44+'besp-liquid'!E46</f>
        <v>#VALUE!</v>
      </c>
      <c r="F55" s="623"/>
      <c r="G55" s="623"/>
    </row>
    <row r="56" spans="1:5" ht="13.5" thickBot="1">
      <c r="A56" s="628" t="s">
        <v>646</v>
      </c>
      <c r="B56" s="621" t="e">
        <f>SUM(B37:B55)</f>
        <v>#VALUE!</v>
      </c>
      <c r="D56" s="622"/>
      <c r="E56" s="623"/>
    </row>
    <row r="57" spans="1:5" ht="13.5" thickBot="1">
      <c r="A57" s="628" t="s">
        <v>647</v>
      </c>
      <c r="B57" s="621" t="e">
        <f>B36-B56</f>
        <v>#DIV/0!</v>
      </c>
      <c r="D57" s="622"/>
      <c r="E57" s="623"/>
    </row>
    <row r="58" spans="1:2" ht="13.5" thickBot="1">
      <c r="A58" s="629"/>
      <c r="B58" s="630"/>
    </row>
    <row r="59" spans="1:2" ht="12.75">
      <c r="A59" s="631" t="s">
        <v>648</v>
      </c>
      <c r="B59" s="630">
        <f>B24</f>
        <v>0</v>
      </c>
    </row>
    <row r="60" spans="1:2" ht="12.75">
      <c r="A60" s="632" t="s">
        <v>649</v>
      </c>
      <c r="B60" s="630"/>
    </row>
    <row r="61" spans="1:2" ht="12.75">
      <c r="A61" s="632" t="s">
        <v>650</v>
      </c>
      <c r="B61" s="630">
        <f>B22</f>
        <v>0</v>
      </c>
    </row>
    <row r="62" spans="1:2" ht="13.5" thickBot="1">
      <c r="A62" s="633" t="s">
        <v>651</v>
      </c>
      <c r="B62" s="634"/>
    </row>
  </sheetData>
  <sheetProtection password="CCB6" sheet="1" objects="1" scenarios="1"/>
  <mergeCells count="7">
    <mergeCell ref="B30:B31"/>
    <mergeCell ref="D34:G35"/>
    <mergeCell ref="D36:G37"/>
    <mergeCell ref="E46:G47"/>
    <mergeCell ref="E48:G49"/>
    <mergeCell ref="D46:D47"/>
    <mergeCell ref="D48:D49"/>
  </mergeCells>
  <printOptions/>
  <pageMargins left="0.7086614173228347" right="0.34" top="0.8"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Storkhorst</dc:creator>
  <cp:keywords/>
  <dc:description/>
  <cp:lastModifiedBy>Bennie Storkhorst</cp:lastModifiedBy>
  <cp:lastPrinted>2013-06-27T09:34:23Z</cp:lastPrinted>
  <dcterms:created xsi:type="dcterms:W3CDTF">2001-05-16T09:20:50Z</dcterms:created>
  <dcterms:modified xsi:type="dcterms:W3CDTF">2013-06-27T09:42:48Z</dcterms:modified>
  <cp:category/>
  <cp:version/>
  <cp:contentType/>
  <cp:contentStatus/>
</cp:coreProperties>
</file>